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+能耗\"/>
    </mc:Choice>
  </mc:AlternateContent>
  <xr:revisionPtr revIDLastSave="0" documentId="13_ncr:1_{79AD0977-D612-47E4-B191-5C89D0260B76}" xr6:coauthVersionLast="47" xr6:coauthVersionMax="47" xr10:uidLastSave="{00000000-0000-0000-0000-000000000000}"/>
  <bookViews>
    <workbookView xWindow="-108" yWindow="-108" windowWidth="23256" windowHeight="13896" activeTab="5" xr2:uid="{00000000-000D-0000-FFFF-FFFF00000000}"/>
  </bookViews>
  <sheets>
    <sheet name="公路旅客6月报" sheetId="1" r:id="rId1"/>
    <sheet name="运政车辆数" sheetId="2" r:id="rId2"/>
    <sheet name="公路旅客分市州明细" sheetId="3" r:id="rId3"/>
    <sheet name="中口径明细" sheetId="4" r:id="rId4"/>
    <sheet name="中口径排名" sheetId="5" r:id="rId5"/>
    <sheet name="中口径分析" sheetId="6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6" l="1"/>
  <c r="D7" i="6"/>
  <c r="H6" i="6"/>
  <c r="D6" i="6"/>
  <c r="H5" i="6"/>
  <c r="D5" i="6"/>
  <c r="H4" i="6"/>
  <c r="D4" i="6"/>
  <c r="R20" i="5"/>
  <c r="P20" i="5"/>
  <c r="N20" i="5"/>
  <c r="L20" i="5"/>
  <c r="H20" i="5"/>
  <c r="F20" i="5"/>
  <c r="D20" i="5"/>
  <c r="B20" i="5"/>
  <c r="R19" i="5"/>
  <c r="P19" i="5"/>
  <c r="N19" i="5"/>
  <c r="L19" i="5"/>
  <c r="H19" i="5"/>
  <c r="F19" i="5"/>
  <c r="D19" i="5"/>
  <c r="B19" i="5"/>
  <c r="R18" i="5"/>
  <c r="P18" i="5"/>
  <c r="N18" i="5"/>
  <c r="L18" i="5"/>
  <c r="H18" i="5"/>
  <c r="F18" i="5"/>
  <c r="D18" i="5"/>
  <c r="B18" i="5"/>
  <c r="R17" i="5"/>
  <c r="P17" i="5"/>
  <c r="N17" i="5"/>
  <c r="L17" i="5"/>
  <c r="H17" i="5"/>
  <c r="F17" i="5"/>
  <c r="D17" i="5"/>
  <c r="B17" i="5"/>
  <c r="R16" i="5"/>
  <c r="P16" i="5"/>
  <c r="N16" i="5"/>
  <c r="L16" i="5"/>
  <c r="H16" i="5"/>
  <c r="F16" i="5"/>
  <c r="D16" i="5"/>
  <c r="B16" i="5"/>
  <c r="R15" i="5"/>
  <c r="P15" i="5"/>
  <c r="N15" i="5"/>
  <c r="L15" i="5"/>
  <c r="H15" i="5"/>
  <c r="F15" i="5"/>
  <c r="D15" i="5"/>
  <c r="B15" i="5"/>
  <c r="R14" i="5"/>
  <c r="P14" i="5"/>
  <c r="N14" i="5"/>
  <c r="L14" i="5"/>
  <c r="H14" i="5"/>
  <c r="F14" i="5"/>
  <c r="D14" i="5"/>
  <c r="B14" i="5"/>
  <c r="R13" i="5"/>
  <c r="P13" i="5"/>
  <c r="N13" i="5"/>
  <c r="L13" i="5"/>
  <c r="H13" i="5"/>
  <c r="F13" i="5"/>
  <c r="D13" i="5"/>
  <c r="B13" i="5"/>
  <c r="R12" i="5"/>
  <c r="P12" i="5"/>
  <c r="N12" i="5"/>
  <c r="L12" i="5"/>
  <c r="H12" i="5"/>
  <c r="F12" i="5"/>
  <c r="D12" i="5"/>
  <c r="B12" i="5"/>
  <c r="R11" i="5"/>
  <c r="P11" i="5"/>
  <c r="N11" i="5"/>
  <c r="L11" i="5"/>
  <c r="H11" i="5"/>
  <c r="F11" i="5"/>
  <c r="D11" i="5"/>
  <c r="B11" i="5"/>
  <c r="R10" i="5"/>
  <c r="P10" i="5"/>
  <c r="N10" i="5"/>
  <c r="L10" i="5"/>
  <c r="H10" i="5"/>
  <c r="F10" i="5"/>
  <c r="D10" i="5"/>
  <c r="B10" i="5"/>
  <c r="R9" i="5"/>
  <c r="P9" i="5"/>
  <c r="N9" i="5"/>
  <c r="L9" i="5"/>
  <c r="H9" i="5"/>
  <c r="F9" i="5"/>
  <c r="D9" i="5"/>
  <c r="B9" i="5"/>
  <c r="R8" i="5"/>
  <c r="P8" i="5"/>
  <c r="N8" i="5"/>
  <c r="L8" i="5"/>
  <c r="H8" i="5"/>
  <c r="F8" i="5"/>
  <c r="D8" i="5"/>
  <c r="B8" i="5"/>
  <c r="R7" i="5"/>
  <c r="P7" i="5"/>
  <c r="N7" i="5"/>
  <c r="L7" i="5"/>
  <c r="H7" i="5"/>
  <c r="F7" i="5"/>
  <c r="D7" i="5"/>
  <c r="B7" i="5"/>
  <c r="R6" i="5"/>
  <c r="P6" i="5"/>
  <c r="N6" i="5"/>
  <c r="L6" i="5"/>
  <c r="H6" i="5"/>
  <c r="F6" i="5"/>
  <c r="D6" i="5"/>
  <c r="B6" i="5"/>
  <c r="R5" i="5"/>
  <c r="P5" i="5"/>
  <c r="N5" i="5"/>
  <c r="L5" i="5"/>
  <c r="H5" i="5"/>
  <c r="F5" i="5"/>
  <c r="D5" i="5"/>
  <c r="B5" i="5"/>
  <c r="R4" i="5"/>
  <c r="P4" i="5"/>
  <c r="N4" i="5"/>
  <c r="L4" i="5"/>
  <c r="H4" i="5"/>
  <c r="F4" i="5"/>
  <c r="D4" i="5"/>
  <c r="B4" i="5"/>
  <c r="O3" i="5"/>
  <c r="K3" i="5"/>
  <c r="E3" i="5"/>
  <c r="A3" i="5"/>
  <c r="BR188" i="4"/>
  <c r="AS188" i="4"/>
  <c r="AQ188" i="4"/>
  <c r="AP188" i="4"/>
  <c r="AO188" i="4"/>
  <c r="AN188" i="4"/>
  <c r="AM188" i="4"/>
  <c r="AL188" i="4"/>
  <c r="AK188" i="4"/>
  <c r="AJ188" i="4"/>
  <c r="AI188" i="4"/>
  <c r="AH188" i="4"/>
  <c r="AG188" i="4"/>
  <c r="AF188" i="4"/>
  <c r="AE188" i="4"/>
  <c r="AD188" i="4"/>
  <c r="AC188" i="4"/>
  <c r="AB188" i="4"/>
  <c r="AA188" i="4"/>
  <c r="Z188" i="4"/>
  <c r="Y188" i="4"/>
  <c r="X188" i="4"/>
  <c r="W188" i="4"/>
  <c r="V188" i="4"/>
  <c r="U188" i="4"/>
  <c r="T188" i="4"/>
  <c r="S188" i="4"/>
  <c r="R188" i="4"/>
  <c r="Q188" i="4"/>
  <c r="P188" i="4"/>
  <c r="O188" i="4"/>
  <c r="N188" i="4"/>
  <c r="M188" i="4"/>
  <c r="L188" i="4"/>
  <c r="K188" i="4"/>
  <c r="J188" i="4"/>
  <c r="I188" i="4"/>
  <c r="H188" i="4"/>
  <c r="G188" i="4"/>
  <c r="F188" i="4"/>
  <c r="E188" i="4"/>
  <c r="D188" i="4"/>
  <c r="C188" i="4"/>
  <c r="BR187" i="4"/>
  <c r="AS187" i="4"/>
  <c r="AQ187" i="4"/>
  <c r="AP187" i="4"/>
  <c r="AO187" i="4"/>
  <c r="AN187" i="4"/>
  <c r="AM187" i="4"/>
  <c r="AL187" i="4"/>
  <c r="AK187" i="4"/>
  <c r="AJ187" i="4"/>
  <c r="AI187" i="4"/>
  <c r="AH187" i="4"/>
  <c r="AG187" i="4"/>
  <c r="AF187" i="4"/>
  <c r="AE187" i="4"/>
  <c r="AD187" i="4"/>
  <c r="AC187" i="4"/>
  <c r="AB187" i="4"/>
  <c r="AA187" i="4"/>
  <c r="Z187" i="4"/>
  <c r="Y187" i="4"/>
  <c r="X187" i="4"/>
  <c r="W187" i="4"/>
  <c r="V187" i="4"/>
  <c r="U187" i="4"/>
  <c r="T187" i="4"/>
  <c r="S187" i="4"/>
  <c r="R187" i="4"/>
  <c r="Q187" i="4"/>
  <c r="P187" i="4"/>
  <c r="O187" i="4"/>
  <c r="N187" i="4"/>
  <c r="M187" i="4"/>
  <c r="L187" i="4"/>
  <c r="K187" i="4"/>
  <c r="J187" i="4"/>
  <c r="I187" i="4"/>
  <c r="H187" i="4"/>
  <c r="G187" i="4"/>
  <c r="F187" i="4"/>
  <c r="E187" i="4"/>
  <c r="D187" i="4"/>
  <c r="C187" i="4"/>
  <c r="BR186" i="4"/>
  <c r="AS186" i="4"/>
  <c r="AQ186" i="4"/>
  <c r="AP186" i="4"/>
  <c r="AO186" i="4"/>
  <c r="AN186" i="4"/>
  <c r="AM186" i="4"/>
  <c r="AL186" i="4"/>
  <c r="AK186" i="4"/>
  <c r="AJ186" i="4"/>
  <c r="AI186" i="4"/>
  <c r="AH186" i="4"/>
  <c r="AG186" i="4"/>
  <c r="AF186" i="4"/>
  <c r="AE186" i="4"/>
  <c r="AD186" i="4"/>
  <c r="AC186" i="4"/>
  <c r="AB186" i="4"/>
  <c r="AA186" i="4"/>
  <c r="Z186" i="4"/>
  <c r="Y186" i="4"/>
  <c r="X186" i="4"/>
  <c r="W186" i="4"/>
  <c r="V186" i="4"/>
  <c r="U186" i="4"/>
  <c r="T186" i="4"/>
  <c r="S186" i="4"/>
  <c r="R186" i="4"/>
  <c r="Q186" i="4"/>
  <c r="P186" i="4"/>
  <c r="O186" i="4"/>
  <c r="N186" i="4"/>
  <c r="M186" i="4"/>
  <c r="L186" i="4"/>
  <c r="K186" i="4"/>
  <c r="J186" i="4"/>
  <c r="I186" i="4"/>
  <c r="H186" i="4"/>
  <c r="G186" i="4"/>
  <c r="F186" i="4"/>
  <c r="E186" i="4"/>
  <c r="D186" i="4"/>
  <c r="C186" i="4"/>
  <c r="BR185" i="4"/>
  <c r="AS185" i="4"/>
  <c r="AQ185" i="4"/>
  <c r="AP185" i="4"/>
  <c r="AO185" i="4"/>
  <c r="AN185" i="4"/>
  <c r="AM185" i="4"/>
  <c r="AL185" i="4"/>
  <c r="AK185" i="4"/>
  <c r="AJ185" i="4"/>
  <c r="AI185" i="4"/>
  <c r="AH185" i="4"/>
  <c r="AG185" i="4"/>
  <c r="AF185" i="4"/>
  <c r="AE185" i="4"/>
  <c r="AD185" i="4"/>
  <c r="AC185" i="4"/>
  <c r="AB185" i="4"/>
  <c r="AA185" i="4"/>
  <c r="Z185" i="4"/>
  <c r="Y185" i="4"/>
  <c r="X185" i="4"/>
  <c r="W185" i="4"/>
  <c r="V185" i="4"/>
  <c r="U185" i="4"/>
  <c r="T185" i="4"/>
  <c r="S185" i="4"/>
  <c r="R185" i="4"/>
  <c r="Q185" i="4"/>
  <c r="P185" i="4"/>
  <c r="O185" i="4"/>
  <c r="N185" i="4"/>
  <c r="M185" i="4"/>
  <c r="L185" i="4"/>
  <c r="K185" i="4"/>
  <c r="J185" i="4"/>
  <c r="I185" i="4"/>
  <c r="H185" i="4"/>
  <c r="G185" i="4"/>
  <c r="F185" i="4"/>
  <c r="E185" i="4"/>
  <c r="D185" i="4"/>
  <c r="C185" i="4"/>
  <c r="BR184" i="4"/>
  <c r="BP184" i="4"/>
  <c r="BN184" i="4"/>
  <c r="BL184" i="4"/>
  <c r="BJ184" i="4"/>
  <c r="BH184" i="4"/>
  <c r="BF184" i="4"/>
  <c r="BD184" i="4"/>
  <c r="BB184" i="4"/>
  <c r="AZ184" i="4"/>
  <c r="AX184" i="4"/>
  <c r="AV184" i="4"/>
  <c r="AT184" i="4"/>
  <c r="AS184" i="4"/>
  <c r="AQ184" i="4"/>
  <c r="AP184" i="4"/>
  <c r="AO184" i="4"/>
  <c r="AN184" i="4"/>
  <c r="AM184" i="4"/>
  <c r="AL184" i="4"/>
  <c r="AK184" i="4"/>
  <c r="AJ184" i="4"/>
  <c r="AI184" i="4"/>
  <c r="AH184" i="4"/>
  <c r="AG184" i="4"/>
  <c r="AF184" i="4"/>
  <c r="AE184" i="4"/>
  <c r="AD184" i="4"/>
  <c r="AC184" i="4"/>
  <c r="AB184" i="4"/>
  <c r="AA184" i="4"/>
  <c r="Z184" i="4"/>
  <c r="Y184" i="4"/>
  <c r="X184" i="4"/>
  <c r="W184" i="4"/>
  <c r="V184" i="4"/>
  <c r="U184" i="4"/>
  <c r="T184" i="4"/>
  <c r="S184" i="4"/>
  <c r="R184" i="4"/>
  <c r="Q184" i="4"/>
  <c r="P184" i="4"/>
  <c r="O184" i="4"/>
  <c r="N184" i="4"/>
  <c r="M184" i="4"/>
  <c r="L184" i="4"/>
  <c r="K184" i="4"/>
  <c r="J184" i="4"/>
  <c r="I184" i="4"/>
  <c r="H184" i="4"/>
  <c r="G184" i="4"/>
  <c r="F184" i="4"/>
  <c r="E184" i="4"/>
  <c r="D184" i="4"/>
  <c r="C184" i="4"/>
  <c r="BR183" i="4"/>
  <c r="AS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AD183" i="4"/>
  <c r="AC183" i="4"/>
  <c r="AB183" i="4"/>
  <c r="AA183" i="4"/>
  <c r="Z183" i="4"/>
  <c r="Y183" i="4"/>
  <c r="X183" i="4"/>
  <c r="W183" i="4"/>
  <c r="V183" i="4"/>
  <c r="U183" i="4"/>
  <c r="T183" i="4"/>
  <c r="S183" i="4"/>
  <c r="R183" i="4"/>
  <c r="Q183" i="4"/>
  <c r="P183" i="4"/>
  <c r="O183" i="4"/>
  <c r="N183" i="4"/>
  <c r="M183" i="4"/>
  <c r="L183" i="4"/>
  <c r="K183" i="4"/>
  <c r="J183" i="4"/>
  <c r="I183" i="4"/>
  <c r="H183" i="4"/>
  <c r="G183" i="4"/>
  <c r="F183" i="4"/>
  <c r="E183" i="4"/>
  <c r="D183" i="4"/>
  <c r="C183" i="4"/>
  <c r="BR182" i="4"/>
  <c r="AS182" i="4"/>
  <c r="AQ182" i="4"/>
  <c r="AP182" i="4"/>
  <c r="AO182" i="4"/>
  <c r="AN182" i="4"/>
  <c r="AM182" i="4"/>
  <c r="AL182" i="4"/>
  <c r="AK182" i="4"/>
  <c r="AJ182" i="4"/>
  <c r="AI182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T182" i="4"/>
  <c r="S182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E182" i="4"/>
  <c r="D182" i="4"/>
  <c r="C182" i="4"/>
  <c r="BR181" i="4"/>
  <c r="AS181" i="4"/>
  <c r="AQ181" i="4"/>
  <c r="AP181" i="4"/>
  <c r="AO181" i="4"/>
  <c r="AN181" i="4"/>
  <c r="AM181" i="4"/>
  <c r="AL181" i="4"/>
  <c r="AK181" i="4"/>
  <c r="AJ181" i="4"/>
  <c r="AI181" i="4"/>
  <c r="AH181" i="4"/>
  <c r="AG181" i="4"/>
  <c r="AF181" i="4"/>
  <c r="AE181" i="4"/>
  <c r="AD181" i="4"/>
  <c r="AC181" i="4"/>
  <c r="AB181" i="4"/>
  <c r="AA181" i="4"/>
  <c r="Z181" i="4"/>
  <c r="Y181" i="4"/>
  <c r="X181" i="4"/>
  <c r="W181" i="4"/>
  <c r="V181" i="4"/>
  <c r="U181" i="4"/>
  <c r="T181" i="4"/>
  <c r="S181" i="4"/>
  <c r="R181" i="4"/>
  <c r="Q181" i="4"/>
  <c r="P181" i="4"/>
  <c r="O181" i="4"/>
  <c r="N181" i="4"/>
  <c r="M181" i="4"/>
  <c r="L181" i="4"/>
  <c r="K181" i="4"/>
  <c r="J181" i="4"/>
  <c r="I181" i="4"/>
  <c r="H181" i="4"/>
  <c r="G181" i="4"/>
  <c r="F181" i="4"/>
  <c r="E181" i="4"/>
  <c r="D181" i="4"/>
  <c r="C181" i="4"/>
  <c r="BR180" i="4"/>
  <c r="AS180" i="4"/>
  <c r="AQ180" i="4"/>
  <c r="AP180" i="4"/>
  <c r="AO180" i="4"/>
  <c r="AN180" i="4"/>
  <c r="AM180" i="4"/>
  <c r="AL180" i="4"/>
  <c r="AK180" i="4"/>
  <c r="AJ180" i="4"/>
  <c r="AI180" i="4"/>
  <c r="AH180" i="4"/>
  <c r="AG180" i="4"/>
  <c r="AF180" i="4"/>
  <c r="AE180" i="4"/>
  <c r="AD180" i="4"/>
  <c r="AC180" i="4"/>
  <c r="AB180" i="4"/>
  <c r="AA180" i="4"/>
  <c r="Z180" i="4"/>
  <c r="Y180" i="4"/>
  <c r="X180" i="4"/>
  <c r="W180" i="4"/>
  <c r="V180" i="4"/>
  <c r="U180" i="4"/>
  <c r="T180" i="4"/>
  <c r="S180" i="4"/>
  <c r="R180" i="4"/>
  <c r="Q180" i="4"/>
  <c r="P180" i="4"/>
  <c r="O180" i="4"/>
  <c r="N180" i="4"/>
  <c r="M180" i="4"/>
  <c r="L180" i="4"/>
  <c r="K180" i="4"/>
  <c r="J180" i="4"/>
  <c r="I180" i="4"/>
  <c r="H180" i="4"/>
  <c r="G180" i="4"/>
  <c r="F180" i="4"/>
  <c r="E180" i="4"/>
  <c r="D180" i="4"/>
  <c r="C180" i="4"/>
  <c r="BR179" i="4"/>
  <c r="BP179" i="4"/>
  <c r="BN179" i="4"/>
  <c r="BL179" i="4"/>
  <c r="BJ179" i="4"/>
  <c r="BH179" i="4"/>
  <c r="BF179" i="4"/>
  <c r="BD179" i="4"/>
  <c r="BB179" i="4"/>
  <c r="AZ179" i="4"/>
  <c r="AX179" i="4"/>
  <c r="AV179" i="4"/>
  <c r="AT179" i="4"/>
  <c r="AS179" i="4"/>
  <c r="AQ179" i="4"/>
  <c r="AP179" i="4"/>
  <c r="AO179" i="4"/>
  <c r="AN179" i="4"/>
  <c r="AM179" i="4"/>
  <c r="AL179" i="4"/>
  <c r="AK179" i="4"/>
  <c r="AJ179" i="4"/>
  <c r="AI179" i="4"/>
  <c r="AH179" i="4"/>
  <c r="AG179" i="4"/>
  <c r="AF179" i="4"/>
  <c r="AE179" i="4"/>
  <c r="AD179" i="4"/>
  <c r="AC179" i="4"/>
  <c r="AB179" i="4"/>
  <c r="AA179" i="4"/>
  <c r="Z179" i="4"/>
  <c r="Y179" i="4"/>
  <c r="X179" i="4"/>
  <c r="W179" i="4"/>
  <c r="V179" i="4"/>
  <c r="U179" i="4"/>
  <c r="T179" i="4"/>
  <c r="S179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C179" i="4"/>
  <c r="BR178" i="4"/>
  <c r="AS178" i="4"/>
  <c r="AQ178" i="4"/>
  <c r="AP178" i="4"/>
  <c r="AO178" i="4"/>
  <c r="AN178" i="4"/>
  <c r="AM178" i="4"/>
  <c r="AL178" i="4"/>
  <c r="AK178" i="4"/>
  <c r="AJ178" i="4"/>
  <c r="AI178" i="4"/>
  <c r="AH178" i="4"/>
  <c r="AG178" i="4"/>
  <c r="AF178" i="4"/>
  <c r="AE178" i="4"/>
  <c r="AD178" i="4"/>
  <c r="AC178" i="4"/>
  <c r="AB178" i="4"/>
  <c r="AA178" i="4"/>
  <c r="Z178" i="4"/>
  <c r="Y178" i="4"/>
  <c r="X178" i="4"/>
  <c r="W178" i="4"/>
  <c r="V178" i="4"/>
  <c r="U178" i="4"/>
  <c r="T178" i="4"/>
  <c r="S178" i="4"/>
  <c r="R178" i="4"/>
  <c r="Q178" i="4"/>
  <c r="P178" i="4"/>
  <c r="O178" i="4"/>
  <c r="N178" i="4"/>
  <c r="M178" i="4"/>
  <c r="L178" i="4"/>
  <c r="K178" i="4"/>
  <c r="J178" i="4"/>
  <c r="I178" i="4"/>
  <c r="H178" i="4"/>
  <c r="G178" i="4"/>
  <c r="F178" i="4"/>
  <c r="E178" i="4"/>
  <c r="D178" i="4"/>
  <c r="C178" i="4"/>
  <c r="BR177" i="4"/>
  <c r="AS177" i="4"/>
  <c r="AQ177" i="4"/>
  <c r="AP177" i="4"/>
  <c r="AO177" i="4"/>
  <c r="AN177" i="4"/>
  <c r="AM177" i="4"/>
  <c r="AL177" i="4"/>
  <c r="AK177" i="4"/>
  <c r="AJ177" i="4"/>
  <c r="AI177" i="4"/>
  <c r="AH177" i="4"/>
  <c r="AG177" i="4"/>
  <c r="AF177" i="4"/>
  <c r="AE177" i="4"/>
  <c r="AD177" i="4"/>
  <c r="AC177" i="4"/>
  <c r="AB177" i="4"/>
  <c r="AA177" i="4"/>
  <c r="Z177" i="4"/>
  <c r="Y177" i="4"/>
  <c r="X177" i="4"/>
  <c r="W177" i="4"/>
  <c r="V177" i="4"/>
  <c r="U177" i="4"/>
  <c r="T177" i="4"/>
  <c r="S177" i="4"/>
  <c r="R177" i="4"/>
  <c r="Q177" i="4"/>
  <c r="P177" i="4"/>
  <c r="O177" i="4"/>
  <c r="N177" i="4"/>
  <c r="M177" i="4"/>
  <c r="L177" i="4"/>
  <c r="K177" i="4"/>
  <c r="J177" i="4"/>
  <c r="I177" i="4"/>
  <c r="H177" i="4"/>
  <c r="G177" i="4"/>
  <c r="F177" i="4"/>
  <c r="E177" i="4"/>
  <c r="D177" i="4"/>
  <c r="C177" i="4"/>
  <c r="BR176" i="4"/>
  <c r="AS176" i="4"/>
  <c r="AQ176" i="4"/>
  <c r="AP176" i="4"/>
  <c r="AO176" i="4"/>
  <c r="AN176" i="4"/>
  <c r="AM176" i="4"/>
  <c r="AL176" i="4"/>
  <c r="AK176" i="4"/>
  <c r="AJ176" i="4"/>
  <c r="AI176" i="4"/>
  <c r="AH176" i="4"/>
  <c r="AG176" i="4"/>
  <c r="AF176" i="4"/>
  <c r="AE176" i="4"/>
  <c r="AD176" i="4"/>
  <c r="AC176" i="4"/>
  <c r="AB176" i="4"/>
  <c r="AA176" i="4"/>
  <c r="Z176" i="4"/>
  <c r="Y176" i="4"/>
  <c r="X176" i="4"/>
  <c r="W176" i="4"/>
  <c r="V176" i="4"/>
  <c r="U176" i="4"/>
  <c r="T176" i="4"/>
  <c r="S176" i="4"/>
  <c r="R176" i="4"/>
  <c r="Q176" i="4"/>
  <c r="P176" i="4"/>
  <c r="O176" i="4"/>
  <c r="N176" i="4"/>
  <c r="M176" i="4"/>
  <c r="L176" i="4"/>
  <c r="K176" i="4"/>
  <c r="J176" i="4"/>
  <c r="I176" i="4"/>
  <c r="H176" i="4"/>
  <c r="G176" i="4"/>
  <c r="F176" i="4"/>
  <c r="E176" i="4"/>
  <c r="D176" i="4"/>
  <c r="C176" i="4"/>
  <c r="BR175" i="4"/>
  <c r="AS175" i="4"/>
  <c r="AQ175" i="4"/>
  <c r="AP175" i="4"/>
  <c r="AO175" i="4"/>
  <c r="AN175" i="4"/>
  <c r="AM175" i="4"/>
  <c r="AL175" i="4"/>
  <c r="AK175" i="4"/>
  <c r="AJ175" i="4"/>
  <c r="AI175" i="4"/>
  <c r="AH175" i="4"/>
  <c r="AG175" i="4"/>
  <c r="AF175" i="4"/>
  <c r="AE175" i="4"/>
  <c r="AD175" i="4"/>
  <c r="AC175" i="4"/>
  <c r="AB175" i="4"/>
  <c r="AA175" i="4"/>
  <c r="Z175" i="4"/>
  <c r="Y175" i="4"/>
  <c r="X175" i="4"/>
  <c r="W175" i="4"/>
  <c r="V175" i="4"/>
  <c r="U175" i="4"/>
  <c r="T175" i="4"/>
  <c r="S175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C175" i="4"/>
  <c r="BR174" i="4"/>
  <c r="BP174" i="4"/>
  <c r="BN174" i="4"/>
  <c r="BL174" i="4"/>
  <c r="BJ174" i="4"/>
  <c r="BH174" i="4"/>
  <c r="BF174" i="4"/>
  <c r="BD174" i="4"/>
  <c r="BB174" i="4"/>
  <c r="AZ174" i="4"/>
  <c r="AX174" i="4"/>
  <c r="AV174" i="4"/>
  <c r="AT174" i="4"/>
  <c r="AS174" i="4"/>
  <c r="AQ174" i="4"/>
  <c r="AP174" i="4"/>
  <c r="AO174" i="4"/>
  <c r="AN174" i="4"/>
  <c r="AM174" i="4"/>
  <c r="AL174" i="4"/>
  <c r="AK174" i="4"/>
  <c r="AJ174" i="4"/>
  <c r="AI174" i="4"/>
  <c r="AH174" i="4"/>
  <c r="AG174" i="4"/>
  <c r="AF174" i="4"/>
  <c r="AE174" i="4"/>
  <c r="AD174" i="4"/>
  <c r="AC174" i="4"/>
  <c r="AB174" i="4"/>
  <c r="AA174" i="4"/>
  <c r="Z174" i="4"/>
  <c r="Y174" i="4"/>
  <c r="X174" i="4"/>
  <c r="W174" i="4"/>
  <c r="V174" i="4"/>
  <c r="U174" i="4"/>
  <c r="T174" i="4"/>
  <c r="S174" i="4"/>
  <c r="R174" i="4"/>
  <c r="Q174" i="4"/>
  <c r="P174" i="4"/>
  <c r="O174" i="4"/>
  <c r="N174" i="4"/>
  <c r="M174" i="4"/>
  <c r="L174" i="4"/>
  <c r="K174" i="4"/>
  <c r="J174" i="4"/>
  <c r="I174" i="4"/>
  <c r="H174" i="4"/>
  <c r="G174" i="4"/>
  <c r="F174" i="4"/>
  <c r="E174" i="4"/>
  <c r="D174" i="4"/>
  <c r="C174" i="4"/>
  <c r="BR173" i="4"/>
  <c r="AS173" i="4"/>
  <c r="AQ173" i="4"/>
  <c r="AP173" i="4"/>
  <c r="AO173" i="4"/>
  <c r="AN173" i="4"/>
  <c r="AM173" i="4"/>
  <c r="AL173" i="4"/>
  <c r="AK173" i="4"/>
  <c r="AJ173" i="4"/>
  <c r="AI173" i="4"/>
  <c r="AH173" i="4"/>
  <c r="AG173" i="4"/>
  <c r="AF173" i="4"/>
  <c r="AE173" i="4"/>
  <c r="AD173" i="4"/>
  <c r="AC173" i="4"/>
  <c r="AB173" i="4"/>
  <c r="AA173" i="4"/>
  <c r="Z173" i="4"/>
  <c r="Y173" i="4"/>
  <c r="X173" i="4"/>
  <c r="W173" i="4"/>
  <c r="V173" i="4"/>
  <c r="U173" i="4"/>
  <c r="T173" i="4"/>
  <c r="S173" i="4"/>
  <c r="R173" i="4"/>
  <c r="Q173" i="4"/>
  <c r="P173" i="4"/>
  <c r="O173" i="4"/>
  <c r="N173" i="4"/>
  <c r="M173" i="4"/>
  <c r="L173" i="4"/>
  <c r="K173" i="4"/>
  <c r="J173" i="4"/>
  <c r="I173" i="4"/>
  <c r="H173" i="4"/>
  <c r="G173" i="4"/>
  <c r="F173" i="4"/>
  <c r="E173" i="4"/>
  <c r="D173" i="4"/>
  <c r="C173" i="4"/>
  <c r="BR172" i="4"/>
  <c r="AS172" i="4"/>
  <c r="AQ172" i="4"/>
  <c r="AP172" i="4"/>
  <c r="AO172" i="4"/>
  <c r="AN172" i="4"/>
  <c r="AM172" i="4"/>
  <c r="AL172" i="4"/>
  <c r="AK172" i="4"/>
  <c r="AJ172" i="4"/>
  <c r="AI172" i="4"/>
  <c r="AH172" i="4"/>
  <c r="AG172" i="4"/>
  <c r="AF172" i="4"/>
  <c r="AE172" i="4"/>
  <c r="AD172" i="4"/>
  <c r="AC172" i="4"/>
  <c r="AB172" i="4"/>
  <c r="AA172" i="4"/>
  <c r="Z172" i="4"/>
  <c r="Y172" i="4"/>
  <c r="X172" i="4"/>
  <c r="W172" i="4"/>
  <c r="V172" i="4"/>
  <c r="U172" i="4"/>
  <c r="T172" i="4"/>
  <c r="S172" i="4"/>
  <c r="R172" i="4"/>
  <c r="Q172" i="4"/>
  <c r="P172" i="4"/>
  <c r="O172" i="4"/>
  <c r="N172" i="4"/>
  <c r="M172" i="4"/>
  <c r="L172" i="4"/>
  <c r="K172" i="4"/>
  <c r="J172" i="4"/>
  <c r="I172" i="4"/>
  <c r="H172" i="4"/>
  <c r="G172" i="4"/>
  <c r="F172" i="4"/>
  <c r="E172" i="4"/>
  <c r="D172" i="4"/>
  <c r="C172" i="4"/>
  <c r="BR171" i="4"/>
  <c r="AS171" i="4"/>
  <c r="AQ171" i="4"/>
  <c r="AP171" i="4"/>
  <c r="AO171" i="4"/>
  <c r="AN171" i="4"/>
  <c r="AM171" i="4"/>
  <c r="AL171" i="4"/>
  <c r="AK171" i="4"/>
  <c r="AJ171" i="4"/>
  <c r="AI171" i="4"/>
  <c r="AH171" i="4"/>
  <c r="AG171" i="4"/>
  <c r="AF171" i="4"/>
  <c r="AE171" i="4"/>
  <c r="AD171" i="4"/>
  <c r="AC171" i="4"/>
  <c r="AB171" i="4"/>
  <c r="AA171" i="4"/>
  <c r="Z171" i="4"/>
  <c r="Y171" i="4"/>
  <c r="X171" i="4"/>
  <c r="W171" i="4"/>
  <c r="V171" i="4"/>
  <c r="U171" i="4"/>
  <c r="T171" i="4"/>
  <c r="S171" i="4"/>
  <c r="R171" i="4"/>
  <c r="Q171" i="4"/>
  <c r="P171" i="4"/>
  <c r="O171" i="4"/>
  <c r="N171" i="4"/>
  <c r="M171" i="4"/>
  <c r="L171" i="4"/>
  <c r="K171" i="4"/>
  <c r="J171" i="4"/>
  <c r="I171" i="4"/>
  <c r="H171" i="4"/>
  <c r="G171" i="4"/>
  <c r="F171" i="4"/>
  <c r="E171" i="4"/>
  <c r="D171" i="4"/>
  <c r="C171" i="4"/>
  <c r="BR170" i="4"/>
  <c r="AS170" i="4"/>
  <c r="AQ170" i="4"/>
  <c r="AP170" i="4"/>
  <c r="AO170" i="4"/>
  <c r="AN170" i="4"/>
  <c r="AM170" i="4"/>
  <c r="AL170" i="4"/>
  <c r="AK170" i="4"/>
  <c r="AJ170" i="4"/>
  <c r="AI170" i="4"/>
  <c r="AH170" i="4"/>
  <c r="AG170" i="4"/>
  <c r="AF170" i="4"/>
  <c r="AE170" i="4"/>
  <c r="AD170" i="4"/>
  <c r="AC170" i="4"/>
  <c r="AB170" i="4"/>
  <c r="AA170" i="4"/>
  <c r="Z170" i="4"/>
  <c r="Y170" i="4"/>
  <c r="X170" i="4"/>
  <c r="W170" i="4"/>
  <c r="V170" i="4"/>
  <c r="U170" i="4"/>
  <c r="T170" i="4"/>
  <c r="S170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BR169" i="4"/>
  <c r="BP169" i="4"/>
  <c r="BN169" i="4"/>
  <c r="BL169" i="4"/>
  <c r="BJ169" i="4"/>
  <c r="BH169" i="4"/>
  <c r="BF169" i="4"/>
  <c r="BD169" i="4"/>
  <c r="BB169" i="4"/>
  <c r="AZ169" i="4"/>
  <c r="AX169" i="4"/>
  <c r="AV169" i="4"/>
  <c r="AT169" i="4"/>
  <c r="AS169" i="4"/>
  <c r="AQ169" i="4"/>
  <c r="AP169" i="4"/>
  <c r="AO169" i="4"/>
  <c r="AN169" i="4"/>
  <c r="AM169" i="4"/>
  <c r="AL169" i="4"/>
  <c r="AK169" i="4"/>
  <c r="AJ169" i="4"/>
  <c r="AI169" i="4"/>
  <c r="AH169" i="4"/>
  <c r="AG169" i="4"/>
  <c r="AF169" i="4"/>
  <c r="AE169" i="4"/>
  <c r="AD169" i="4"/>
  <c r="AC169" i="4"/>
  <c r="AB169" i="4"/>
  <c r="AA169" i="4"/>
  <c r="Z169" i="4"/>
  <c r="Y169" i="4"/>
  <c r="X169" i="4"/>
  <c r="W169" i="4"/>
  <c r="V169" i="4"/>
  <c r="U169" i="4"/>
  <c r="T169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C169" i="4"/>
  <c r="BR168" i="4"/>
  <c r="AS168" i="4"/>
  <c r="AQ168" i="4"/>
  <c r="AP168" i="4"/>
  <c r="AO168" i="4"/>
  <c r="AN168" i="4"/>
  <c r="AM168" i="4"/>
  <c r="AL168" i="4"/>
  <c r="AK168" i="4"/>
  <c r="AJ168" i="4"/>
  <c r="AI168" i="4"/>
  <c r="AH168" i="4"/>
  <c r="AG168" i="4"/>
  <c r="AF168" i="4"/>
  <c r="AE168" i="4"/>
  <c r="AD168" i="4"/>
  <c r="AC168" i="4"/>
  <c r="AB168" i="4"/>
  <c r="AA168" i="4"/>
  <c r="Z168" i="4"/>
  <c r="Y168" i="4"/>
  <c r="X168" i="4"/>
  <c r="W168" i="4"/>
  <c r="V168" i="4"/>
  <c r="U168" i="4"/>
  <c r="T168" i="4"/>
  <c r="S168" i="4"/>
  <c r="R168" i="4"/>
  <c r="Q168" i="4"/>
  <c r="P168" i="4"/>
  <c r="O168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BR167" i="4"/>
  <c r="AS167" i="4"/>
  <c r="AQ167" i="4"/>
  <c r="AP167" i="4"/>
  <c r="AO167" i="4"/>
  <c r="AN167" i="4"/>
  <c r="AM167" i="4"/>
  <c r="AL167" i="4"/>
  <c r="AK167" i="4"/>
  <c r="AJ167" i="4"/>
  <c r="AI167" i="4"/>
  <c r="AH167" i="4"/>
  <c r="AG167" i="4"/>
  <c r="AF167" i="4"/>
  <c r="AE167" i="4"/>
  <c r="AD167" i="4"/>
  <c r="AC167" i="4"/>
  <c r="AB167" i="4"/>
  <c r="AA167" i="4"/>
  <c r="Z167" i="4"/>
  <c r="Y167" i="4"/>
  <c r="X167" i="4"/>
  <c r="W167" i="4"/>
  <c r="V167" i="4"/>
  <c r="U167" i="4"/>
  <c r="T167" i="4"/>
  <c r="S167" i="4"/>
  <c r="R167" i="4"/>
  <c r="Q167" i="4"/>
  <c r="P167" i="4"/>
  <c r="O167" i="4"/>
  <c r="N167" i="4"/>
  <c r="M167" i="4"/>
  <c r="L167" i="4"/>
  <c r="K167" i="4"/>
  <c r="J167" i="4"/>
  <c r="I167" i="4"/>
  <c r="H167" i="4"/>
  <c r="G167" i="4"/>
  <c r="F167" i="4"/>
  <c r="E167" i="4"/>
  <c r="D167" i="4"/>
  <c r="C167" i="4"/>
  <c r="BR166" i="4"/>
  <c r="AS166" i="4"/>
  <c r="AQ166" i="4"/>
  <c r="AP166" i="4"/>
  <c r="AO166" i="4"/>
  <c r="AN166" i="4"/>
  <c r="AM166" i="4"/>
  <c r="AL166" i="4"/>
  <c r="AK166" i="4"/>
  <c r="AJ166" i="4"/>
  <c r="AI166" i="4"/>
  <c r="AH166" i="4"/>
  <c r="AG166" i="4"/>
  <c r="AF166" i="4"/>
  <c r="AE166" i="4"/>
  <c r="AD166" i="4"/>
  <c r="AC166" i="4"/>
  <c r="AB166" i="4"/>
  <c r="AA166" i="4"/>
  <c r="Z166" i="4"/>
  <c r="Y166" i="4"/>
  <c r="X166" i="4"/>
  <c r="W166" i="4"/>
  <c r="V166" i="4"/>
  <c r="U166" i="4"/>
  <c r="T166" i="4"/>
  <c r="S166" i="4"/>
  <c r="R166" i="4"/>
  <c r="Q166" i="4"/>
  <c r="P166" i="4"/>
  <c r="O166" i="4"/>
  <c r="N166" i="4"/>
  <c r="M166" i="4"/>
  <c r="L166" i="4"/>
  <c r="K166" i="4"/>
  <c r="J166" i="4"/>
  <c r="I166" i="4"/>
  <c r="H166" i="4"/>
  <c r="G166" i="4"/>
  <c r="F166" i="4"/>
  <c r="E166" i="4"/>
  <c r="D166" i="4"/>
  <c r="C166" i="4"/>
  <c r="BR165" i="4"/>
  <c r="AS165" i="4"/>
  <c r="AQ165" i="4"/>
  <c r="AP165" i="4"/>
  <c r="AO165" i="4"/>
  <c r="AN165" i="4"/>
  <c r="AM165" i="4"/>
  <c r="AL165" i="4"/>
  <c r="AK165" i="4"/>
  <c r="AJ165" i="4"/>
  <c r="AI165" i="4"/>
  <c r="AH165" i="4"/>
  <c r="AG165" i="4"/>
  <c r="AF165" i="4"/>
  <c r="AE165" i="4"/>
  <c r="AD165" i="4"/>
  <c r="AC165" i="4"/>
  <c r="AB165" i="4"/>
  <c r="AA165" i="4"/>
  <c r="Z165" i="4"/>
  <c r="Y165" i="4"/>
  <c r="X165" i="4"/>
  <c r="W165" i="4"/>
  <c r="V165" i="4"/>
  <c r="U165" i="4"/>
  <c r="T165" i="4"/>
  <c r="S165" i="4"/>
  <c r="R165" i="4"/>
  <c r="Q165" i="4"/>
  <c r="P165" i="4"/>
  <c r="O165" i="4"/>
  <c r="N165" i="4"/>
  <c r="M165" i="4"/>
  <c r="L165" i="4"/>
  <c r="K165" i="4"/>
  <c r="J165" i="4"/>
  <c r="I165" i="4"/>
  <c r="H165" i="4"/>
  <c r="G165" i="4"/>
  <c r="F165" i="4"/>
  <c r="E165" i="4"/>
  <c r="D165" i="4"/>
  <c r="C165" i="4"/>
  <c r="BR164" i="4"/>
  <c r="BP164" i="4"/>
  <c r="BN164" i="4"/>
  <c r="BL164" i="4"/>
  <c r="BJ164" i="4"/>
  <c r="BH164" i="4"/>
  <c r="BF164" i="4"/>
  <c r="BD164" i="4"/>
  <c r="BB164" i="4"/>
  <c r="AZ164" i="4"/>
  <c r="AX164" i="4"/>
  <c r="AV164" i="4"/>
  <c r="AT164" i="4"/>
  <c r="AS164" i="4"/>
  <c r="AQ164" i="4"/>
  <c r="AP164" i="4"/>
  <c r="AO164" i="4"/>
  <c r="AN164" i="4"/>
  <c r="AM164" i="4"/>
  <c r="AL164" i="4"/>
  <c r="AK164" i="4"/>
  <c r="AJ164" i="4"/>
  <c r="AI164" i="4"/>
  <c r="AH164" i="4"/>
  <c r="AG164" i="4"/>
  <c r="AF164" i="4"/>
  <c r="AE164" i="4"/>
  <c r="AD164" i="4"/>
  <c r="AC164" i="4"/>
  <c r="AB164" i="4"/>
  <c r="AA164" i="4"/>
  <c r="Z164" i="4"/>
  <c r="Y164" i="4"/>
  <c r="X164" i="4"/>
  <c r="W164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4" i="4"/>
  <c r="C164" i="4"/>
  <c r="BR163" i="4"/>
  <c r="AS163" i="4"/>
  <c r="AQ163" i="4"/>
  <c r="AP163" i="4"/>
  <c r="AO163" i="4"/>
  <c r="AN163" i="4"/>
  <c r="AM163" i="4"/>
  <c r="AL163" i="4"/>
  <c r="AK163" i="4"/>
  <c r="AJ163" i="4"/>
  <c r="AI163" i="4"/>
  <c r="AH163" i="4"/>
  <c r="AG163" i="4"/>
  <c r="AF163" i="4"/>
  <c r="AE163" i="4"/>
  <c r="AD163" i="4"/>
  <c r="AC163" i="4"/>
  <c r="AB163" i="4"/>
  <c r="AA163" i="4"/>
  <c r="Z163" i="4"/>
  <c r="Y163" i="4"/>
  <c r="X163" i="4"/>
  <c r="W163" i="4"/>
  <c r="V163" i="4"/>
  <c r="U163" i="4"/>
  <c r="T163" i="4"/>
  <c r="S163" i="4"/>
  <c r="R163" i="4"/>
  <c r="Q163" i="4"/>
  <c r="P163" i="4"/>
  <c r="O163" i="4"/>
  <c r="N163" i="4"/>
  <c r="M163" i="4"/>
  <c r="L163" i="4"/>
  <c r="K163" i="4"/>
  <c r="J163" i="4"/>
  <c r="I163" i="4"/>
  <c r="H163" i="4"/>
  <c r="G163" i="4"/>
  <c r="F163" i="4"/>
  <c r="E163" i="4"/>
  <c r="D163" i="4"/>
  <c r="C163" i="4"/>
  <c r="BR162" i="4"/>
  <c r="AS162" i="4"/>
  <c r="AQ162" i="4"/>
  <c r="AP162" i="4"/>
  <c r="AO162" i="4"/>
  <c r="AN162" i="4"/>
  <c r="AM162" i="4"/>
  <c r="AL162" i="4"/>
  <c r="AK162" i="4"/>
  <c r="AJ162" i="4"/>
  <c r="AI162" i="4"/>
  <c r="AH162" i="4"/>
  <c r="AG162" i="4"/>
  <c r="AF162" i="4"/>
  <c r="AE162" i="4"/>
  <c r="AD162" i="4"/>
  <c r="AC162" i="4"/>
  <c r="AB162" i="4"/>
  <c r="AA162" i="4"/>
  <c r="Z162" i="4"/>
  <c r="Y162" i="4"/>
  <c r="X162" i="4"/>
  <c r="W162" i="4"/>
  <c r="V162" i="4"/>
  <c r="U162" i="4"/>
  <c r="T162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R161" i="4"/>
  <c r="AS161" i="4"/>
  <c r="AQ161" i="4"/>
  <c r="AP161" i="4"/>
  <c r="AO161" i="4"/>
  <c r="AN161" i="4"/>
  <c r="AM161" i="4"/>
  <c r="AL161" i="4"/>
  <c r="AK161" i="4"/>
  <c r="AJ161" i="4"/>
  <c r="AI161" i="4"/>
  <c r="AH161" i="4"/>
  <c r="AG161" i="4"/>
  <c r="AF161" i="4"/>
  <c r="AE161" i="4"/>
  <c r="AD161" i="4"/>
  <c r="AC161" i="4"/>
  <c r="AB161" i="4"/>
  <c r="AA161" i="4"/>
  <c r="Z161" i="4"/>
  <c r="Y161" i="4"/>
  <c r="X161" i="4"/>
  <c r="W161" i="4"/>
  <c r="V161" i="4"/>
  <c r="U161" i="4"/>
  <c r="T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1" i="4"/>
  <c r="C161" i="4"/>
  <c r="BR160" i="4"/>
  <c r="AS160" i="4"/>
  <c r="AQ160" i="4"/>
  <c r="AP160" i="4"/>
  <c r="AO160" i="4"/>
  <c r="AN160" i="4"/>
  <c r="AM160" i="4"/>
  <c r="AL160" i="4"/>
  <c r="AK160" i="4"/>
  <c r="AJ160" i="4"/>
  <c r="AI160" i="4"/>
  <c r="AH160" i="4"/>
  <c r="AG160" i="4"/>
  <c r="AF160" i="4"/>
  <c r="AE160" i="4"/>
  <c r="AD160" i="4"/>
  <c r="AC160" i="4"/>
  <c r="AB160" i="4"/>
  <c r="AA160" i="4"/>
  <c r="Z160" i="4"/>
  <c r="Y160" i="4"/>
  <c r="X160" i="4"/>
  <c r="W160" i="4"/>
  <c r="V160" i="4"/>
  <c r="U160" i="4"/>
  <c r="T160" i="4"/>
  <c r="S160" i="4"/>
  <c r="R160" i="4"/>
  <c r="Q160" i="4"/>
  <c r="P160" i="4"/>
  <c r="O160" i="4"/>
  <c r="N160" i="4"/>
  <c r="M160" i="4"/>
  <c r="L160" i="4"/>
  <c r="K160" i="4"/>
  <c r="J160" i="4"/>
  <c r="I160" i="4"/>
  <c r="H160" i="4"/>
  <c r="G160" i="4"/>
  <c r="F160" i="4"/>
  <c r="E160" i="4"/>
  <c r="D160" i="4"/>
  <c r="C160" i="4"/>
  <c r="BR159" i="4"/>
  <c r="BP159" i="4"/>
  <c r="BN159" i="4"/>
  <c r="BL159" i="4"/>
  <c r="BJ159" i="4"/>
  <c r="BH159" i="4"/>
  <c r="BF159" i="4"/>
  <c r="BD159" i="4"/>
  <c r="BB159" i="4"/>
  <c r="AZ159" i="4"/>
  <c r="AX159" i="4"/>
  <c r="AV159" i="4"/>
  <c r="AT159" i="4"/>
  <c r="AS159" i="4"/>
  <c r="AQ159" i="4"/>
  <c r="AP159" i="4"/>
  <c r="AO159" i="4"/>
  <c r="AN159" i="4"/>
  <c r="AM159" i="4"/>
  <c r="AL159" i="4"/>
  <c r="AK159" i="4"/>
  <c r="AJ159" i="4"/>
  <c r="AI159" i="4"/>
  <c r="AH159" i="4"/>
  <c r="AG159" i="4"/>
  <c r="AF159" i="4"/>
  <c r="AE159" i="4"/>
  <c r="AD159" i="4"/>
  <c r="AC159" i="4"/>
  <c r="AB159" i="4"/>
  <c r="AA159" i="4"/>
  <c r="Z159" i="4"/>
  <c r="Y159" i="4"/>
  <c r="X159" i="4"/>
  <c r="W159" i="4"/>
  <c r="V159" i="4"/>
  <c r="U159" i="4"/>
  <c r="T159" i="4"/>
  <c r="S159" i="4"/>
  <c r="R159" i="4"/>
  <c r="Q159" i="4"/>
  <c r="P159" i="4"/>
  <c r="O159" i="4"/>
  <c r="N159" i="4"/>
  <c r="M159" i="4"/>
  <c r="L159" i="4"/>
  <c r="K159" i="4"/>
  <c r="J159" i="4"/>
  <c r="I159" i="4"/>
  <c r="H159" i="4"/>
  <c r="G159" i="4"/>
  <c r="F159" i="4"/>
  <c r="E159" i="4"/>
  <c r="D159" i="4"/>
  <c r="C159" i="4"/>
  <c r="BR158" i="4"/>
  <c r="AS158" i="4"/>
  <c r="AQ158" i="4"/>
  <c r="AP158" i="4"/>
  <c r="AO158" i="4"/>
  <c r="AN158" i="4"/>
  <c r="AM158" i="4"/>
  <c r="AL158" i="4"/>
  <c r="AK158" i="4"/>
  <c r="AJ158" i="4"/>
  <c r="AI158" i="4"/>
  <c r="AH158" i="4"/>
  <c r="AG158" i="4"/>
  <c r="AF158" i="4"/>
  <c r="AE158" i="4"/>
  <c r="AD158" i="4"/>
  <c r="AC158" i="4"/>
  <c r="AB158" i="4"/>
  <c r="AA158" i="4"/>
  <c r="Z158" i="4"/>
  <c r="Y158" i="4"/>
  <c r="X158" i="4"/>
  <c r="W158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D158" i="4"/>
  <c r="C158" i="4"/>
  <c r="BR157" i="4"/>
  <c r="AS157" i="4"/>
  <c r="AQ157" i="4"/>
  <c r="AP157" i="4"/>
  <c r="AO157" i="4"/>
  <c r="AN157" i="4"/>
  <c r="AM157" i="4"/>
  <c r="AL157" i="4"/>
  <c r="AK157" i="4"/>
  <c r="AJ157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E157" i="4"/>
  <c r="D157" i="4"/>
  <c r="C157" i="4"/>
  <c r="BR156" i="4"/>
  <c r="AS156" i="4"/>
  <c r="AQ156" i="4"/>
  <c r="AP156" i="4"/>
  <c r="AO156" i="4"/>
  <c r="AN156" i="4"/>
  <c r="AM156" i="4"/>
  <c r="AL156" i="4"/>
  <c r="AK156" i="4"/>
  <c r="AJ156" i="4"/>
  <c r="AI156" i="4"/>
  <c r="AH156" i="4"/>
  <c r="AG156" i="4"/>
  <c r="AF156" i="4"/>
  <c r="AE156" i="4"/>
  <c r="AD156" i="4"/>
  <c r="AC156" i="4"/>
  <c r="AB156" i="4"/>
  <c r="AA156" i="4"/>
  <c r="Z156" i="4"/>
  <c r="Y156" i="4"/>
  <c r="X156" i="4"/>
  <c r="W156" i="4"/>
  <c r="V156" i="4"/>
  <c r="U156" i="4"/>
  <c r="T156" i="4"/>
  <c r="S156" i="4"/>
  <c r="R156" i="4"/>
  <c r="Q156" i="4"/>
  <c r="P156" i="4"/>
  <c r="O156" i="4"/>
  <c r="N156" i="4"/>
  <c r="M156" i="4"/>
  <c r="L156" i="4"/>
  <c r="K156" i="4"/>
  <c r="J156" i="4"/>
  <c r="I156" i="4"/>
  <c r="H156" i="4"/>
  <c r="G156" i="4"/>
  <c r="F156" i="4"/>
  <c r="E156" i="4"/>
  <c r="D156" i="4"/>
  <c r="C156" i="4"/>
  <c r="BR155" i="4"/>
  <c r="AS155" i="4"/>
  <c r="AQ155" i="4"/>
  <c r="AP155" i="4"/>
  <c r="AO155" i="4"/>
  <c r="AN155" i="4"/>
  <c r="AM155" i="4"/>
  <c r="AL155" i="4"/>
  <c r="AK155" i="4"/>
  <c r="AJ155" i="4"/>
  <c r="AI155" i="4"/>
  <c r="AH155" i="4"/>
  <c r="AG155" i="4"/>
  <c r="AF155" i="4"/>
  <c r="AE155" i="4"/>
  <c r="AD155" i="4"/>
  <c r="AC155" i="4"/>
  <c r="AB155" i="4"/>
  <c r="AA155" i="4"/>
  <c r="Z155" i="4"/>
  <c r="Y155" i="4"/>
  <c r="X155" i="4"/>
  <c r="W155" i="4"/>
  <c r="V155" i="4"/>
  <c r="U155" i="4"/>
  <c r="T155" i="4"/>
  <c r="S155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D155" i="4"/>
  <c r="C155" i="4"/>
  <c r="BR154" i="4"/>
  <c r="BP154" i="4"/>
  <c r="BN154" i="4"/>
  <c r="BL154" i="4"/>
  <c r="BJ154" i="4"/>
  <c r="BH154" i="4"/>
  <c r="BF154" i="4"/>
  <c r="BD154" i="4"/>
  <c r="BB154" i="4"/>
  <c r="AZ154" i="4"/>
  <c r="AX154" i="4"/>
  <c r="AV154" i="4"/>
  <c r="AT154" i="4"/>
  <c r="AS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AD154" i="4"/>
  <c r="AC154" i="4"/>
  <c r="AB154" i="4"/>
  <c r="AA154" i="4"/>
  <c r="Z154" i="4"/>
  <c r="Y154" i="4"/>
  <c r="X154" i="4"/>
  <c r="W154" i="4"/>
  <c r="V154" i="4"/>
  <c r="U154" i="4"/>
  <c r="T154" i="4"/>
  <c r="S154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C154" i="4"/>
  <c r="BR153" i="4"/>
  <c r="AS153" i="4"/>
  <c r="AQ153" i="4"/>
  <c r="AP153" i="4"/>
  <c r="AO153" i="4"/>
  <c r="AN153" i="4"/>
  <c r="AM153" i="4"/>
  <c r="AL153" i="4"/>
  <c r="AK153" i="4"/>
  <c r="AJ153" i="4"/>
  <c r="AI153" i="4"/>
  <c r="AH153" i="4"/>
  <c r="AG153" i="4"/>
  <c r="AF153" i="4"/>
  <c r="AE153" i="4"/>
  <c r="AD153" i="4"/>
  <c r="AC153" i="4"/>
  <c r="AB153" i="4"/>
  <c r="AA153" i="4"/>
  <c r="Z153" i="4"/>
  <c r="Y153" i="4"/>
  <c r="X153" i="4"/>
  <c r="W153" i="4"/>
  <c r="V153" i="4"/>
  <c r="U153" i="4"/>
  <c r="T153" i="4"/>
  <c r="S153" i="4"/>
  <c r="R153" i="4"/>
  <c r="Q153" i="4"/>
  <c r="P153" i="4"/>
  <c r="O153" i="4"/>
  <c r="N153" i="4"/>
  <c r="M153" i="4"/>
  <c r="L153" i="4"/>
  <c r="K153" i="4"/>
  <c r="J153" i="4"/>
  <c r="I153" i="4"/>
  <c r="H153" i="4"/>
  <c r="G153" i="4"/>
  <c r="F153" i="4"/>
  <c r="E153" i="4"/>
  <c r="D153" i="4"/>
  <c r="C153" i="4"/>
  <c r="BR152" i="4"/>
  <c r="AS152" i="4"/>
  <c r="AQ152" i="4"/>
  <c r="AP152" i="4"/>
  <c r="AO152" i="4"/>
  <c r="AN152" i="4"/>
  <c r="AM152" i="4"/>
  <c r="AL152" i="4"/>
  <c r="AK152" i="4"/>
  <c r="AJ152" i="4"/>
  <c r="AI152" i="4"/>
  <c r="AH152" i="4"/>
  <c r="AG152" i="4"/>
  <c r="AF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2" i="4"/>
  <c r="C152" i="4"/>
  <c r="BR151" i="4"/>
  <c r="AS151" i="4"/>
  <c r="AQ151" i="4"/>
  <c r="AP151" i="4"/>
  <c r="AO151" i="4"/>
  <c r="AN151" i="4"/>
  <c r="AM151" i="4"/>
  <c r="AL151" i="4"/>
  <c r="AK151" i="4"/>
  <c r="AJ151" i="4"/>
  <c r="AI151" i="4"/>
  <c r="AH151" i="4"/>
  <c r="AG151" i="4"/>
  <c r="AF151" i="4"/>
  <c r="AE151" i="4"/>
  <c r="AD151" i="4"/>
  <c r="AC151" i="4"/>
  <c r="AB151" i="4"/>
  <c r="AA151" i="4"/>
  <c r="Z151" i="4"/>
  <c r="Y151" i="4"/>
  <c r="X151" i="4"/>
  <c r="W151" i="4"/>
  <c r="V151" i="4"/>
  <c r="U151" i="4"/>
  <c r="T151" i="4"/>
  <c r="S151" i="4"/>
  <c r="R151" i="4"/>
  <c r="Q151" i="4"/>
  <c r="P151" i="4"/>
  <c r="O151" i="4"/>
  <c r="N151" i="4"/>
  <c r="M151" i="4"/>
  <c r="L151" i="4"/>
  <c r="K151" i="4"/>
  <c r="J151" i="4"/>
  <c r="I151" i="4"/>
  <c r="H151" i="4"/>
  <c r="G151" i="4"/>
  <c r="F151" i="4"/>
  <c r="E151" i="4"/>
  <c r="D151" i="4"/>
  <c r="C151" i="4"/>
  <c r="BR150" i="4"/>
  <c r="AS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AE150" i="4"/>
  <c r="AD150" i="4"/>
  <c r="AC150" i="4"/>
  <c r="AB150" i="4"/>
  <c r="AA150" i="4"/>
  <c r="Z150" i="4"/>
  <c r="Y150" i="4"/>
  <c r="X150" i="4"/>
  <c r="W150" i="4"/>
  <c r="V150" i="4"/>
  <c r="U150" i="4"/>
  <c r="T150" i="4"/>
  <c r="S150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F150" i="4"/>
  <c r="E150" i="4"/>
  <c r="D150" i="4"/>
  <c r="C150" i="4"/>
  <c r="BR149" i="4"/>
  <c r="BP149" i="4"/>
  <c r="BN149" i="4"/>
  <c r="BL149" i="4"/>
  <c r="BJ149" i="4"/>
  <c r="BH149" i="4"/>
  <c r="BF149" i="4"/>
  <c r="BD149" i="4"/>
  <c r="BB149" i="4"/>
  <c r="AZ149" i="4"/>
  <c r="AX149" i="4"/>
  <c r="AV149" i="4"/>
  <c r="AT149" i="4"/>
  <c r="AS149" i="4"/>
  <c r="AQ149" i="4"/>
  <c r="AP149" i="4"/>
  <c r="AO149" i="4"/>
  <c r="AN149" i="4"/>
  <c r="AM149" i="4"/>
  <c r="AL149" i="4"/>
  <c r="AK149" i="4"/>
  <c r="AJ149" i="4"/>
  <c r="AI149" i="4"/>
  <c r="AH149" i="4"/>
  <c r="AG149" i="4"/>
  <c r="AF149" i="4"/>
  <c r="AE149" i="4"/>
  <c r="AD149" i="4"/>
  <c r="AC149" i="4"/>
  <c r="AB149" i="4"/>
  <c r="AA149" i="4"/>
  <c r="Z149" i="4"/>
  <c r="Y149" i="4"/>
  <c r="X149" i="4"/>
  <c r="W149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R148" i="4"/>
  <c r="AS148" i="4"/>
  <c r="AQ148" i="4"/>
  <c r="AP148" i="4"/>
  <c r="AO148" i="4"/>
  <c r="AN148" i="4"/>
  <c r="AM148" i="4"/>
  <c r="AL148" i="4"/>
  <c r="AK148" i="4"/>
  <c r="AJ148" i="4"/>
  <c r="AI148" i="4"/>
  <c r="AH148" i="4"/>
  <c r="AG148" i="4"/>
  <c r="AF148" i="4"/>
  <c r="AE148" i="4"/>
  <c r="AD148" i="4"/>
  <c r="AC148" i="4"/>
  <c r="AB148" i="4"/>
  <c r="AA148" i="4"/>
  <c r="Z148" i="4"/>
  <c r="Y148" i="4"/>
  <c r="X148" i="4"/>
  <c r="W148" i="4"/>
  <c r="V148" i="4"/>
  <c r="U148" i="4"/>
  <c r="T148" i="4"/>
  <c r="S148" i="4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C148" i="4"/>
  <c r="BR147" i="4"/>
  <c r="AS147" i="4"/>
  <c r="AQ147" i="4"/>
  <c r="AP147" i="4"/>
  <c r="AO147" i="4"/>
  <c r="AN147" i="4"/>
  <c r="AM147" i="4"/>
  <c r="AL147" i="4"/>
  <c r="AK147" i="4"/>
  <c r="AJ147" i="4"/>
  <c r="AI147" i="4"/>
  <c r="AH147" i="4"/>
  <c r="AG147" i="4"/>
  <c r="AF147" i="4"/>
  <c r="AE147" i="4"/>
  <c r="AD147" i="4"/>
  <c r="AC147" i="4"/>
  <c r="AB147" i="4"/>
  <c r="AA147" i="4"/>
  <c r="Z147" i="4"/>
  <c r="Y147" i="4"/>
  <c r="X147" i="4"/>
  <c r="W147" i="4"/>
  <c r="V147" i="4"/>
  <c r="U147" i="4"/>
  <c r="T147" i="4"/>
  <c r="S147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F147" i="4"/>
  <c r="E147" i="4"/>
  <c r="D147" i="4"/>
  <c r="C147" i="4"/>
  <c r="BR146" i="4"/>
  <c r="AS146" i="4"/>
  <c r="AQ146" i="4"/>
  <c r="AP146" i="4"/>
  <c r="AO146" i="4"/>
  <c r="AN146" i="4"/>
  <c r="AM146" i="4"/>
  <c r="AL146" i="4"/>
  <c r="AK146" i="4"/>
  <c r="AJ146" i="4"/>
  <c r="AI146" i="4"/>
  <c r="AH146" i="4"/>
  <c r="AG146" i="4"/>
  <c r="AF146" i="4"/>
  <c r="AE146" i="4"/>
  <c r="AD146" i="4"/>
  <c r="AC146" i="4"/>
  <c r="AB146" i="4"/>
  <c r="AA146" i="4"/>
  <c r="Z146" i="4"/>
  <c r="Y146" i="4"/>
  <c r="X146" i="4"/>
  <c r="W146" i="4"/>
  <c r="V146" i="4"/>
  <c r="U146" i="4"/>
  <c r="T146" i="4"/>
  <c r="S146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C146" i="4"/>
  <c r="BR145" i="4"/>
  <c r="AS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AC145" i="4"/>
  <c r="AB145" i="4"/>
  <c r="AA145" i="4"/>
  <c r="Z145" i="4"/>
  <c r="Y145" i="4"/>
  <c r="X145" i="4"/>
  <c r="W145" i="4"/>
  <c r="V145" i="4"/>
  <c r="U145" i="4"/>
  <c r="T145" i="4"/>
  <c r="S145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BR144" i="4"/>
  <c r="BP144" i="4"/>
  <c r="BN144" i="4"/>
  <c r="BL144" i="4"/>
  <c r="BJ144" i="4"/>
  <c r="BH144" i="4"/>
  <c r="BF144" i="4"/>
  <c r="BD144" i="4"/>
  <c r="BB144" i="4"/>
  <c r="AZ144" i="4"/>
  <c r="AX144" i="4"/>
  <c r="AV144" i="4"/>
  <c r="AT144" i="4"/>
  <c r="AS144" i="4"/>
  <c r="AQ144" i="4"/>
  <c r="AP144" i="4"/>
  <c r="AO144" i="4"/>
  <c r="AN144" i="4"/>
  <c r="AM144" i="4"/>
  <c r="AL144" i="4"/>
  <c r="AK144" i="4"/>
  <c r="AJ144" i="4"/>
  <c r="AI144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E144" i="4"/>
  <c r="D144" i="4"/>
  <c r="C144" i="4"/>
  <c r="BR143" i="4"/>
  <c r="AS143" i="4"/>
  <c r="AQ143" i="4"/>
  <c r="AP143" i="4"/>
  <c r="AO143" i="4"/>
  <c r="AN143" i="4"/>
  <c r="AM143" i="4"/>
  <c r="AL143" i="4"/>
  <c r="AK143" i="4"/>
  <c r="AJ143" i="4"/>
  <c r="AI143" i="4"/>
  <c r="AH143" i="4"/>
  <c r="AG143" i="4"/>
  <c r="AF143" i="4"/>
  <c r="AE143" i="4"/>
  <c r="AD143" i="4"/>
  <c r="AC143" i="4"/>
  <c r="AB143" i="4"/>
  <c r="AA143" i="4"/>
  <c r="Z143" i="4"/>
  <c r="Y143" i="4"/>
  <c r="X143" i="4"/>
  <c r="W143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3" i="4"/>
  <c r="C143" i="4"/>
  <c r="BR142" i="4"/>
  <c r="AS142" i="4"/>
  <c r="AQ142" i="4"/>
  <c r="AP142" i="4"/>
  <c r="AO142" i="4"/>
  <c r="AN142" i="4"/>
  <c r="AM142" i="4"/>
  <c r="AL142" i="4"/>
  <c r="AK142" i="4"/>
  <c r="AJ142" i="4"/>
  <c r="AI142" i="4"/>
  <c r="AH142" i="4"/>
  <c r="AG142" i="4"/>
  <c r="AF142" i="4"/>
  <c r="AE142" i="4"/>
  <c r="AD142" i="4"/>
  <c r="AC142" i="4"/>
  <c r="AB142" i="4"/>
  <c r="AA142" i="4"/>
  <c r="Z142" i="4"/>
  <c r="Y142" i="4"/>
  <c r="X142" i="4"/>
  <c r="W142" i="4"/>
  <c r="V142" i="4"/>
  <c r="U142" i="4"/>
  <c r="T142" i="4"/>
  <c r="S142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F142" i="4"/>
  <c r="E142" i="4"/>
  <c r="D142" i="4"/>
  <c r="C142" i="4"/>
  <c r="BR141" i="4"/>
  <c r="AS141" i="4"/>
  <c r="AQ141" i="4"/>
  <c r="AP141" i="4"/>
  <c r="AO141" i="4"/>
  <c r="AN141" i="4"/>
  <c r="AM141" i="4"/>
  <c r="AL141" i="4"/>
  <c r="AK141" i="4"/>
  <c r="AJ141" i="4"/>
  <c r="AI141" i="4"/>
  <c r="AH141" i="4"/>
  <c r="AG141" i="4"/>
  <c r="AF141" i="4"/>
  <c r="AE141" i="4"/>
  <c r="AD141" i="4"/>
  <c r="AC141" i="4"/>
  <c r="AB141" i="4"/>
  <c r="AA141" i="4"/>
  <c r="Z141" i="4"/>
  <c r="Y141" i="4"/>
  <c r="X141" i="4"/>
  <c r="W141" i="4"/>
  <c r="V141" i="4"/>
  <c r="U141" i="4"/>
  <c r="T141" i="4"/>
  <c r="S141" i="4"/>
  <c r="R141" i="4"/>
  <c r="Q141" i="4"/>
  <c r="P141" i="4"/>
  <c r="O141" i="4"/>
  <c r="N141" i="4"/>
  <c r="M141" i="4"/>
  <c r="L141" i="4"/>
  <c r="K141" i="4"/>
  <c r="J141" i="4"/>
  <c r="I141" i="4"/>
  <c r="H141" i="4"/>
  <c r="G141" i="4"/>
  <c r="F141" i="4"/>
  <c r="E141" i="4"/>
  <c r="D141" i="4"/>
  <c r="C141" i="4"/>
  <c r="BR140" i="4"/>
  <c r="AS140" i="4"/>
  <c r="AQ140" i="4"/>
  <c r="AP140" i="4"/>
  <c r="AO140" i="4"/>
  <c r="AN140" i="4"/>
  <c r="AM140" i="4"/>
  <c r="AL140" i="4"/>
  <c r="AK140" i="4"/>
  <c r="AJ140" i="4"/>
  <c r="AI140" i="4"/>
  <c r="AH140" i="4"/>
  <c r="AG140" i="4"/>
  <c r="AF140" i="4"/>
  <c r="AE140" i="4"/>
  <c r="AD140" i="4"/>
  <c r="AC140" i="4"/>
  <c r="AB140" i="4"/>
  <c r="AA140" i="4"/>
  <c r="Z140" i="4"/>
  <c r="Y140" i="4"/>
  <c r="X140" i="4"/>
  <c r="W140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40" i="4"/>
  <c r="C140" i="4"/>
  <c r="BR139" i="4"/>
  <c r="BP139" i="4"/>
  <c r="BN139" i="4"/>
  <c r="BL139" i="4"/>
  <c r="BJ139" i="4"/>
  <c r="BH139" i="4"/>
  <c r="BF139" i="4"/>
  <c r="BD139" i="4"/>
  <c r="BB139" i="4"/>
  <c r="AZ139" i="4"/>
  <c r="AX139" i="4"/>
  <c r="AV139" i="4"/>
  <c r="AT139" i="4"/>
  <c r="AS139" i="4"/>
  <c r="AQ139" i="4"/>
  <c r="AP139" i="4"/>
  <c r="AO139" i="4"/>
  <c r="AN139" i="4"/>
  <c r="AM139" i="4"/>
  <c r="AL139" i="4"/>
  <c r="AK139" i="4"/>
  <c r="AJ139" i="4"/>
  <c r="AI139" i="4"/>
  <c r="AH139" i="4"/>
  <c r="AG139" i="4"/>
  <c r="AF139" i="4"/>
  <c r="AE139" i="4"/>
  <c r="AD139" i="4"/>
  <c r="AC139" i="4"/>
  <c r="AB139" i="4"/>
  <c r="AA139" i="4"/>
  <c r="Z139" i="4"/>
  <c r="Y139" i="4"/>
  <c r="X139" i="4"/>
  <c r="W139" i="4"/>
  <c r="V139" i="4"/>
  <c r="U139" i="4"/>
  <c r="T139" i="4"/>
  <c r="S139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R138" i="4"/>
  <c r="AS138" i="4"/>
  <c r="AQ138" i="4"/>
  <c r="AP138" i="4"/>
  <c r="AO138" i="4"/>
  <c r="AN138" i="4"/>
  <c r="AM138" i="4"/>
  <c r="AL138" i="4"/>
  <c r="AK138" i="4"/>
  <c r="AJ138" i="4"/>
  <c r="AI138" i="4"/>
  <c r="AH138" i="4"/>
  <c r="AG138" i="4"/>
  <c r="AF138" i="4"/>
  <c r="AE138" i="4"/>
  <c r="AD138" i="4"/>
  <c r="AC138" i="4"/>
  <c r="AB138" i="4"/>
  <c r="AA138" i="4"/>
  <c r="Z138" i="4"/>
  <c r="Y138" i="4"/>
  <c r="X138" i="4"/>
  <c r="W138" i="4"/>
  <c r="V138" i="4"/>
  <c r="U138" i="4"/>
  <c r="T138" i="4"/>
  <c r="S138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D138" i="4"/>
  <c r="C138" i="4"/>
  <c r="BR137" i="4"/>
  <c r="AS137" i="4"/>
  <c r="AQ137" i="4"/>
  <c r="AP137" i="4"/>
  <c r="AO137" i="4"/>
  <c r="AN137" i="4"/>
  <c r="AM137" i="4"/>
  <c r="AL137" i="4"/>
  <c r="AK137" i="4"/>
  <c r="AJ137" i="4"/>
  <c r="AI137" i="4"/>
  <c r="AH137" i="4"/>
  <c r="AG137" i="4"/>
  <c r="AF137" i="4"/>
  <c r="AE137" i="4"/>
  <c r="AD137" i="4"/>
  <c r="AC137" i="4"/>
  <c r="AB137" i="4"/>
  <c r="AA137" i="4"/>
  <c r="Z137" i="4"/>
  <c r="Y137" i="4"/>
  <c r="X137" i="4"/>
  <c r="W137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7" i="4"/>
  <c r="C137" i="4"/>
  <c r="BR136" i="4"/>
  <c r="AS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U136" i="4"/>
  <c r="T136" i="4"/>
  <c r="S136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R135" i="4"/>
  <c r="AS135" i="4"/>
  <c r="AQ135" i="4"/>
  <c r="AP135" i="4"/>
  <c r="AO135" i="4"/>
  <c r="AN135" i="4"/>
  <c r="AM135" i="4"/>
  <c r="AL135" i="4"/>
  <c r="AK135" i="4"/>
  <c r="AJ135" i="4"/>
  <c r="AI135" i="4"/>
  <c r="AH135" i="4"/>
  <c r="AG135" i="4"/>
  <c r="AF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F135" i="4"/>
  <c r="E135" i="4"/>
  <c r="D135" i="4"/>
  <c r="C135" i="4"/>
  <c r="BR134" i="4"/>
  <c r="BP134" i="4"/>
  <c r="BN134" i="4"/>
  <c r="BL134" i="4"/>
  <c r="BJ134" i="4"/>
  <c r="BH134" i="4"/>
  <c r="BF134" i="4"/>
  <c r="BD134" i="4"/>
  <c r="BB134" i="4"/>
  <c r="AZ134" i="4"/>
  <c r="AX134" i="4"/>
  <c r="AV134" i="4"/>
  <c r="AT134" i="4"/>
  <c r="AS134" i="4"/>
  <c r="AQ134" i="4"/>
  <c r="AP134" i="4"/>
  <c r="AO134" i="4"/>
  <c r="AN134" i="4"/>
  <c r="AM134" i="4"/>
  <c r="AL134" i="4"/>
  <c r="AK134" i="4"/>
  <c r="AJ134" i="4"/>
  <c r="AI134" i="4"/>
  <c r="AH134" i="4"/>
  <c r="AG134" i="4"/>
  <c r="AF134" i="4"/>
  <c r="AE134" i="4"/>
  <c r="AD134" i="4"/>
  <c r="AC134" i="4"/>
  <c r="AB134" i="4"/>
  <c r="AA134" i="4"/>
  <c r="Z134" i="4"/>
  <c r="Y134" i="4"/>
  <c r="X134" i="4"/>
  <c r="W134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4" i="4"/>
  <c r="C134" i="4"/>
  <c r="BR133" i="4"/>
  <c r="AS133" i="4"/>
  <c r="AQ133" i="4"/>
  <c r="AP133" i="4"/>
  <c r="AO133" i="4"/>
  <c r="AN133" i="4"/>
  <c r="AM133" i="4"/>
  <c r="AL133" i="4"/>
  <c r="AK133" i="4"/>
  <c r="AJ133" i="4"/>
  <c r="AI133" i="4"/>
  <c r="AH133" i="4"/>
  <c r="AG133" i="4"/>
  <c r="AF133" i="4"/>
  <c r="AE133" i="4"/>
  <c r="AD133" i="4"/>
  <c r="AC133" i="4"/>
  <c r="AB133" i="4"/>
  <c r="AA133" i="4"/>
  <c r="Z133" i="4"/>
  <c r="Y133" i="4"/>
  <c r="X133" i="4"/>
  <c r="W133" i="4"/>
  <c r="V133" i="4"/>
  <c r="U133" i="4"/>
  <c r="T133" i="4"/>
  <c r="S133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F133" i="4"/>
  <c r="E133" i="4"/>
  <c r="D133" i="4"/>
  <c r="C133" i="4"/>
  <c r="BR132" i="4"/>
  <c r="AS132" i="4"/>
  <c r="AQ132" i="4"/>
  <c r="AP132" i="4"/>
  <c r="AO132" i="4"/>
  <c r="AN132" i="4"/>
  <c r="AM132" i="4"/>
  <c r="AL132" i="4"/>
  <c r="AK132" i="4"/>
  <c r="AJ132" i="4"/>
  <c r="AI132" i="4"/>
  <c r="AH132" i="4"/>
  <c r="AG132" i="4"/>
  <c r="AF132" i="4"/>
  <c r="AE132" i="4"/>
  <c r="AD132" i="4"/>
  <c r="AC132" i="4"/>
  <c r="AB132" i="4"/>
  <c r="AA132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F132" i="4"/>
  <c r="E132" i="4"/>
  <c r="D132" i="4"/>
  <c r="C132" i="4"/>
  <c r="BR131" i="4"/>
  <c r="AS131" i="4"/>
  <c r="AQ131" i="4"/>
  <c r="AP131" i="4"/>
  <c r="AO131" i="4"/>
  <c r="AN131" i="4"/>
  <c r="AM131" i="4"/>
  <c r="AL131" i="4"/>
  <c r="AK131" i="4"/>
  <c r="AJ131" i="4"/>
  <c r="AI131" i="4"/>
  <c r="AH131" i="4"/>
  <c r="AG131" i="4"/>
  <c r="AF131" i="4"/>
  <c r="AE131" i="4"/>
  <c r="AD131" i="4"/>
  <c r="AC131" i="4"/>
  <c r="AB131" i="4"/>
  <c r="AA131" i="4"/>
  <c r="Z131" i="4"/>
  <c r="Y131" i="4"/>
  <c r="X131" i="4"/>
  <c r="W131" i="4"/>
  <c r="V131" i="4"/>
  <c r="U131" i="4"/>
  <c r="T131" i="4"/>
  <c r="S131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D131" i="4"/>
  <c r="C131" i="4"/>
  <c r="BR130" i="4"/>
  <c r="AS130" i="4"/>
  <c r="AQ130" i="4"/>
  <c r="AP130" i="4"/>
  <c r="AO130" i="4"/>
  <c r="AN130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X130" i="4"/>
  <c r="W130" i="4"/>
  <c r="V130" i="4"/>
  <c r="U130" i="4"/>
  <c r="T130" i="4"/>
  <c r="S130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F130" i="4"/>
  <c r="E130" i="4"/>
  <c r="D130" i="4"/>
  <c r="C130" i="4"/>
  <c r="BR129" i="4"/>
  <c r="BP129" i="4"/>
  <c r="BN129" i="4"/>
  <c r="BL129" i="4"/>
  <c r="BJ129" i="4"/>
  <c r="BH129" i="4"/>
  <c r="BF129" i="4"/>
  <c r="BD129" i="4"/>
  <c r="BB129" i="4"/>
  <c r="AZ129" i="4"/>
  <c r="AX129" i="4"/>
  <c r="AV129" i="4"/>
  <c r="AT129" i="4"/>
  <c r="AS129" i="4"/>
  <c r="AQ129" i="4"/>
  <c r="AP129" i="4"/>
  <c r="AO129" i="4"/>
  <c r="AN129" i="4"/>
  <c r="AM129" i="4"/>
  <c r="AL129" i="4"/>
  <c r="AK129" i="4"/>
  <c r="AJ129" i="4"/>
  <c r="AI129" i="4"/>
  <c r="AH129" i="4"/>
  <c r="AG129" i="4"/>
  <c r="AF129" i="4"/>
  <c r="AE129" i="4"/>
  <c r="AD129" i="4"/>
  <c r="AC129" i="4"/>
  <c r="AB129" i="4"/>
  <c r="AA129" i="4"/>
  <c r="Z129" i="4"/>
  <c r="Y129" i="4"/>
  <c r="X129" i="4"/>
  <c r="W129" i="4"/>
  <c r="V129" i="4"/>
  <c r="U129" i="4"/>
  <c r="T129" i="4"/>
  <c r="S129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F129" i="4"/>
  <c r="E129" i="4"/>
  <c r="D129" i="4"/>
  <c r="C129" i="4"/>
  <c r="BR128" i="4"/>
  <c r="AS128" i="4"/>
  <c r="AQ128" i="4"/>
  <c r="AP128" i="4"/>
  <c r="AO128" i="4"/>
  <c r="AN128" i="4"/>
  <c r="AM128" i="4"/>
  <c r="AL128" i="4"/>
  <c r="AK128" i="4"/>
  <c r="AJ128" i="4"/>
  <c r="AI128" i="4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D128" i="4"/>
  <c r="C128" i="4"/>
  <c r="BR127" i="4"/>
  <c r="AS127" i="4"/>
  <c r="AQ127" i="4"/>
  <c r="AP127" i="4"/>
  <c r="AO127" i="4"/>
  <c r="AN127" i="4"/>
  <c r="AM127" i="4"/>
  <c r="AL127" i="4"/>
  <c r="AK127" i="4"/>
  <c r="AJ127" i="4"/>
  <c r="AI127" i="4"/>
  <c r="AH127" i="4"/>
  <c r="AG127" i="4"/>
  <c r="AF127" i="4"/>
  <c r="AE127" i="4"/>
  <c r="AD127" i="4"/>
  <c r="AC127" i="4"/>
  <c r="AB127" i="4"/>
  <c r="AA127" i="4"/>
  <c r="Z127" i="4"/>
  <c r="Y127" i="4"/>
  <c r="X127" i="4"/>
  <c r="W127" i="4"/>
  <c r="V127" i="4"/>
  <c r="U127" i="4"/>
  <c r="T127" i="4"/>
  <c r="S127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F127" i="4"/>
  <c r="E127" i="4"/>
  <c r="D127" i="4"/>
  <c r="C127" i="4"/>
  <c r="BR126" i="4"/>
  <c r="AS126" i="4"/>
  <c r="AQ126" i="4"/>
  <c r="AP126" i="4"/>
  <c r="AO126" i="4"/>
  <c r="AN126" i="4"/>
  <c r="AM126" i="4"/>
  <c r="AL126" i="4"/>
  <c r="AK126" i="4"/>
  <c r="AJ126" i="4"/>
  <c r="AI126" i="4"/>
  <c r="AH126" i="4"/>
  <c r="AG126" i="4"/>
  <c r="AF126" i="4"/>
  <c r="AE126" i="4"/>
  <c r="AD126" i="4"/>
  <c r="AC126" i="4"/>
  <c r="AB126" i="4"/>
  <c r="AA126" i="4"/>
  <c r="Z126" i="4"/>
  <c r="Y126" i="4"/>
  <c r="X126" i="4"/>
  <c r="W126" i="4"/>
  <c r="V126" i="4"/>
  <c r="U126" i="4"/>
  <c r="T126" i="4"/>
  <c r="S126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F126" i="4"/>
  <c r="E126" i="4"/>
  <c r="D126" i="4"/>
  <c r="C126" i="4"/>
  <c r="BR125" i="4"/>
  <c r="AS125" i="4"/>
  <c r="AQ125" i="4"/>
  <c r="AP125" i="4"/>
  <c r="AO125" i="4"/>
  <c r="AN125" i="4"/>
  <c r="AM125" i="4"/>
  <c r="AL125" i="4"/>
  <c r="AK125" i="4"/>
  <c r="AJ125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5" i="4"/>
  <c r="C125" i="4"/>
  <c r="BR124" i="4"/>
  <c r="BP124" i="4"/>
  <c r="BN124" i="4"/>
  <c r="BL124" i="4"/>
  <c r="BJ124" i="4"/>
  <c r="BH124" i="4"/>
  <c r="BF124" i="4"/>
  <c r="BD124" i="4"/>
  <c r="BB124" i="4"/>
  <c r="AZ124" i="4"/>
  <c r="AX124" i="4"/>
  <c r="AV124" i="4"/>
  <c r="AT124" i="4"/>
  <c r="AS124" i="4"/>
  <c r="AQ124" i="4"/>
  <c r="AP124" i="4"/>
  <c r="AO124" i="4"/>
  <c r="AN124" i="4"/>
  <c r="AM124" i="4"/>
  <c r="AL124" i="4"/>
  <c r="AK124" i="4"/>
  <c r="AJ124" i="4"/>
  <c r="AI124" i="4"/>
  <c r="AH124" i="4"/>
  <c r="AG124" i="4"/>
  <c r="AF124" i="4"/>
  <c r="AE124" i="4"/>
  <c r="AD124" i="4"/>
  <c r="AC124" i="4"/>
  <c r="AB124" i="4"/>
  <c r="AA124" i="4"/>
  <c r="Z124" i="4"/>
  <c r="Y124" i="4"/>
  <c r="X124" i="4"/>
  <c r="W124" i="4"/>
  <c r="V124" i="4"/>
  <c r="U124" i="4"/>
  <c r="T124" i="4"/>
  <c r="S124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BR123" i="4"/>
  <c r="AS123" i="4"/>
  <c r="AQ123" i="4"/>
  <c r="AP123" i="4"/>
  <c r="AO123" i="4"/>
  <c r="AN123" i="4"/>
  <c r="AM123" i="4"/>
  <c r="AL123" i="4"/>
  <c r="AK123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BR122" i="4"/>
  <c r="AS122" i="4"/>
  <c r="AQ122" i="4"/>
  <c r="AP122" i="4"/>
  <c r="AO122" i="4"/>
  <c r="AN122" i="4"/>
  <c r="AM122" i="4"/>
  <c r="AL122" i="4"/>
  <c r="AK122" i="4"/>
  <c r="AJ122" i="4"/>
  <c r="AI122" i="4"/>
  <c r="AH122" i="4"/>
  <c r="AG122" i="4"/>
  <c r="AF122" i="4"/>
  <c r="AE122" i="4"/>
  <c r="AD122" i="4"/>
  <c r="AC122" i="4"/>
  <c r="AB122" i="4"/>
  <c r="AA122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2" i="4"/>
  <c r="C122" i="4"/>
  <c r="BR121" i="4"/>
  <c r="AS121" i="4"/>
  <c r="AQ121" i="4"/>
  <c r="AP121" i="4"/>
  <c r="AO121" i="4"/>
  <c r="AN121" i="4"/>
  <c r="AM121" i="4"/>
  <c r="AL121" i="4"/>
  <c r="AK121" i="4"/>
  <c r="AJ121" i="4"/>
  <c r="AI121" i="4"/>
  <c r="AH121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U121" i="4"/>
  <c r="T121" i="4"/>
  <c r="S121" i="4"/>
  <c r="R121" i="4"/>
  <c r="Q121" i="4"/>
  <c r="P121" i="4"/>
  <c r="O121" i="4"/>
  <c r="N121" i="4"/>
  <c r="M121" i="4"/>
  <c r="L121" i="4"/>
  <c r="K121" i="4"/>
  <c r="J121" i="4"/>
  <c r="I121" i="4"/>
  <c r="H121" i="4"/>
  <c r="G121" i="4"/>
  <c r="F121" i="4"/>
  <c r="E121" i="4"/>
  <c r="D121" i="4"/>
  <c r="C121" i="4"/>
  <c r="BR120" i="4"/>
  <c r="AS120" i="4"/>
  <c r="AQ120" i="4"/>
  <c r="AP120" i="4"/>
  <c r="AO120" i="4"/>
  <c r="AN120" i="4"/>
  <c r="AM120" i="4"/>
  <c r="AL120" i="4"/>
  <c r="AK120" i="4"/>
  <c r="AJ120" i="4"/>
  <c r="AI120" i="4"/>
  <c r="AH120" i="4"/>
  <c r="AG120" i="4"/>
  <c r="AF120" i="4"/>
  <c r="AE120" i="4"/>
  <c r="AD120" i="4"/>
  <c r="AC120" i="4"/>
  <c r="AB120" i="4"/>
  <c r="AA120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BR119" i="4"/>
  <c r="BP119" i="4"/>
  <c r="BN119" i="4"/>
  <c r="BL119" i="4"/>
  <c r="BJ119" i="4"/>
  <c r="BH119" i="4"/>
  <c r="BF119" i="4"/>
  <c r="BD119" i="4"/>
  <c r="BB119" i="4"/>
  <c r="AZ119" i="4"/>
  <c r="AX119" i="4"/>
  <c r="AV119" i="4"/>
  <c r="AT119" i="4"/>
  <c r="AS119" i="4"/>
  <c r="AQ119" i="4"/>
  <c r="AP119" i="4"/>
  <c r="AO119" i="4"/>
  <c r="AN119" i="4"/>
  <c r="AM119" i="4"/>
  <c r="AL119" i="4"/>
  <c r="AK119" i="4"/>
  <c r="AJ119" i="4"/>
  <c r="AI119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9" i="4"/>
  <c r="C119" i="4"/>
  <c r="BR118" i="4"/>
  <c r="AS118" i="4"/>
  <c r="AQ118" i="4"/>
  <c r="AP118" i="4"/>
  <c r="AO118" i="4"/>
  <c r="AN118" i="4"/>
  <c r="AM118" i="4"/>
  <c r="AL118" i="4"/>
  <c r="AK118" i="4"/>
  <c r="AJ118" i="4"/>
  <c r="AI118" i="4"/>
  <c r="AH118" i="4"/>
  <c r="AG118" i="4"/>
  <c r="AF118" i="4"/>
  <c r="AE118" i="4"/>
  <c r="AD118" i="4"/>
  <c r="AC118" i="4"/>
  <c r="AB118" i="4"/>
  <c r="AA118" i="4"/>
  <c r="Z118" i="4"/>
  <c r="Y118" i="4"/>
  <c r="X118" i="4"/>
  <c r="W118" i="4"/>
  <c r="V118" i="4"/>
  <c r="U118" i="4"/>
  <c r="T118" i="4"/>
  <c r="S118" i="4"/>
  <c r="R118" i="4"/>
  <c r="Q118" i="4"/>
  <c r="P118" i="4"/>
  <c r="O118" i="4"/>
  <c r="N118" i="4"/>
  <c r="M118" i="4"/>
  <c r="L118" i="4"/>
  <c r="K118" i="4"/>
  <c r="J118" i="4"/>
  <c r="I118" i="4"/>
  <c r="H118" i="4"/>
  <c r="G118" i="4"/>
  <c r="F118" i="4"/>
  <c r="E118" i="4"/>
  <c r="D118" i="4"/>
  <c r="C118" i="4"/>
  <c r="BR117" i="4"/>
  <c r="AS117" i="4"/>
  <c r="AQ117" i="4"/>
  <c r="AP117" i="4"/>
  <c r="AO117" i="4"/>
  <c r="AN117" i="4"/>
  <c r="AM117" i="4"/>
  <c r="AL117" i="4"/>
  <c r="AK117" i="4"/>
  <c r="AJ117" i="4"/>
  <c r="AI117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D117" i="4"/>
  <c r="C117" i="4"/>
  <c r="BR116" i="4"/>
  <c r="AS116" i="4"/>
  <c r="AQ116" i="4"/>
  <c r="AP116" i="4"/>
  <c r="AO116" i="4"/>
  <c r="AN116" i="4"/>
  <c r="AM116" i="4"/>
  <c r="AL116" i="4"/>
  <c r="AK116" i="4"/>
  <c r="AJ116" i="4"/>
  <c r="AI116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6" i="4"/>
  <c r="C116" i="4"/>
  <c r="BR115" i="4"/>
  <c r="AS115" i="4"/>
  <c r="AQ115" i="4"/>
  <c r="AP115" i="4"/>
  <c r="AO115" i="4"/>
  <c r="AN115" i="4"/>
  <c r="AM115" i="4"/>
  <c r="AL115" i="4"/>
  <c r="AK115" i="4"/>
  <c r="AJ115" i="4"/>
  <c r="AI115" i="4"/>
  <c r="AH115" i="4"/>
  <c r="AG115" i="4"/>
  <c r="AF115" i="4"/>
  <c r="AE115" i="4"/>
  <c r="AD115" i="4"/>
  <c r="AC115" i="4"/>
  <c r="AB115" i="4"/>
  <c r="AA115" i="4"/>
  <c r="Z115" i="4"/>
  <c r="Y115" i="4"/>
  <c r="X115" i="4"/>
  <c r="W115" i="4"/>
  <c r="V115" i="4"/>
  <c r="U115" i="4"/>
  <c r="T115" i="4"/>
  <c r="S115" i="4"/>
  <c r="R115" i="4"/>
  <c r="Q115" i="4"/>
  <c r="P115" i="4"/>
  <c r="O115" i="4"/>
  <c r="N115" i="4"/>
  <c r="M115" i="4"/>
  <c r="L115" i="4"/>
  <c r="K115" i="4"/>
  <c r="J115" i="4"/>
  <c r="I115" i="4"/>
  <c r="H115" i="4"/>
  <c r="G115" i="4"/>
  <c r="F115" i="4"/>
  <c r="E115" i="4"/>
  <c r="D115" i="4"/>
  <c r="C115" i="4"/>
  <c r="BR114" i="4"/>
  <c r="BP114" i="4"/>
  <c r="BN114" i="4"/>
  <c r="BL114" i="4"/>
  <c r="BJ114" i="4"/>
  <c r="BH114" i="4"/>
  <c r="BF114" i="4"/>
  <c r="BD114" i="4"/>
  <c r="BB114" i="4"/>
  <c r="AZ114" i="4"/>
  <c r="AX114" i="4"/>
  <c r="AV114" i="4"/>
  <c r="AT114" i="4"/>
  <c r="AS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R113" i="4"/>
  <c r="AS113" i="4"/>
  <c r="AQ113" i="4"/>
  <c r="AP113" i="4"/>
  <c r="AO113" i="4"/>
  <c r="AN113" i="4"/>
  <c r="AM113" i="4"/>
  <c r="AL113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13" i="4"/>
  <c r="C113" i="4"/>
  <c r="BR112" i="4"/>
  <c r="AS112" i="4"/>
  <c r="AQ112" i="4"/>
  <c r="AP112" i="4"/>
  <c r="AO112" i="4"/>
  <c r="AN112" i="4"/>
  <c r="AM112" i="4"/>
  <c r="AL112" i="4"/>
  <c r="AK112" i="4"/>
  <c r="AJ112" i="4"/>
  <c r="AI112" i="4"/>
  <c r="AH112" i="4"/>
  <c r="AG112" i="4"/>
  <c r="AF112" i="4"/>
  <c r="AE112" i="4"/>
  <c r="AD112" i="4"/>
  <c r="AC112" i="4"/>
  <c r="AB112" i="4"/>
  <c r="AA112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BR111" i="4"/>
  <c r="AS111" i="4"/>
  <c r="AQ111" i="4"/>
  <c r="AP111" i="4"/>
  <c r="AO111" i="4"/>
  <c r="AN111" i="4"/>
  <c r="AM111" i="4"/>
  <c r="AL111" i="4"/>
  <c r="AK111" i="4"/>
  <c r="AJ111" i="4"/>
  <c r="AI111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111" i="4"/>
  <c r="BR110" i="4"/>
  <c r="AS110" i="4"/>
  <c r="AQ110" i="4"/>
  <c r="AP110" i="4"/>
  <c r="AO110" i="4"/>
  <c r="AN110" i="4"/>
  <c r="AM110" i="4"/>
  <c r="AL110" i="4"/>
  <c r="AK110" i="4"/>
  <c r="AJ110" i="4"/>
  <c r="AI110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R109" i="4"/>
  <c r="BP109" i="4"/>
  <c r="BN109" i="4"/>
  <c r="BL109" i="4"/>
  <c r="BJ109" i="4"/>
  <c r="BH109" i="4"/>
  <c r="BF109" i="4"/>
  <c r="BD109" i="4"/>
  <c r="BB109" i="4"/>
  <c r="AZ109" i="4"/>
  <c r="AX109" i="4"/>
  <c r="AV109" i="4"/>
  <c r="AT109" i="4"/>
  <c r="AS109" i="4"/>
  <c r="AQ109" i="4"/>
  <c r="AP109" i="4"/>
  <c r="AO109" i="4"/>
  <c r="AN109" i="4"/>
  <c r="AM109" i="4"/>
  <c r="AL109" i="4"/>
  <c r="AK109" i="4"/>
  <c r="AJ109" i="4"/>
  <c r="AI109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109" i="4"/>
  <c r="BR108" i="4"/>
  <c r="AS108" i="4"/>
  <c r="AQ108" i="4"/>
  <c r="AP108" i="4"/>
  <c r="AO108" i="4"/>
  <c r="AM108" i="4"/>
  <c r="AK108" i="4"/>
  <c r="AI108" i="4"/>
  <c r="AG108" i="4"/>
  <c r="AE108" i="4"/>
  <c r="AC108" i="4"/>
  <c r="AA108" i="4"/>
  <c r="Y108" i="4"/>
  <c r="W108" i="4"/>
  <c r="U108" i="4"/>
  <c r="S108" i="4"/>
  <c r="Q108" i="4"/>
  <c r="P108" i="4"/>
  <c r="O108" i="4"/>
  <c r="N108" i="4"/>
  <c r="L108" i="4"/>
  <c r="J108" i="4"/>
  <c r="H108" i="4"/>
  <c r="F108" i="4"/>
  <c r="D108" i="4"/>
  <c r="BR107" i="4"/>
  <c r="AS107" i="4"/>
  <c r="AQ107" i="4"/>
  <c r="AP107" i="4"/>
  <c r="AO107" i="4"/>
  <c r="AM107" i="4"/>
  <c r="AK107" i="4"/>
  <c r="AI107" i="4"/>
  <c r="AG107" i="4"/>
  <c r="AE107" i="4"/>
  <c r="AC107" i="4"/>
  <c r="AA107" i="4"/>
  <c r="Y107" i="4"/>
  <c r="W107" i="4"/>
  <c r="U107" i="4"/>
  <c r="S107" i="4"/>
  <c r="Q107" i="4"/>
  <c r="P107" i="4"/>
  <c r="O107" i="4"/>
  <c r="N107" i="4"/>
  <c r="L107" i="4"/>
  <c r="J107" i="4"/>
  <c r="H107" i="4"/>
  <c r="F107" i="4"/>
  <c r="D107" i="4"/>
  <c r="BR106" i="4"/>
  <c r="AS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106" i="4"/>
  <c r="BR105" i="4"/>
  <c r="AS105" i="4"/>
  <c r="AQ105" i="4"/>
  <c r="AP105" i="4"/>
  <c r="AO105" i="4"/>
  <c r="AN105" i="4"/>
  <c r="AM105" i="4"/>
  <c r="AL105" i="4"/>
  <c r="AK105" i="4"/>
  <c r="AJ105" i="4"/>
  <c r="AI105" i="4"/>
  <c r="AH105" i="4"/>
  <c r="AG105" i="4"/>
  <c r="AF105" i="4"/>
  <c r="AE105" i="4"/>
  <c r="AD105" i="4"/>
  <c r="AC105" i="4"/>
  <c r="AB105" i="4"/>
  <c r="AA105" i="4"/>
  <c r="Z105" i="4"/>
  <c r="Y105" i="4"/>
  <c r="X105" i="4"/>
  <c r="W105" i="4"/>
  <c r="V105" i="4"/>
  <c r="U105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105" i="4"/>
  <c r="BR104" i="4"/>
  <c r="BP104" i="4"/>
  <c r="BN104" i="4"/>
  <c r="BL104" i="4"/>
  <c r="BJ104" i="4"/>
  <c r="BH104" i="4"/>
  <c r="BF104" i="4"/>
  <c r="BD104" i="4"/>
  <c r="BB104" i="4"/>
  <c r="AZ104" i="4"/>
  <c r="AX104" i="4"/>
  <c r="AV104" i="4"/>
  <c r="AT104" i="4"/>
  <c r="AS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CG103" i="4"/>
  <c r="BS103" i="4"/>
  <c r="BR103" i="4"/>
  <c r="BQ103" i="4"/>
  <c r="BP103" i="4"/>
  <c r="BO103" i="4"/>
  <c r="BN103" i="4"/>
  <c r="BM103" i="4"/>
  <c r="BL103" i="4"/>
  <c r="BK103" i="4"/>
  <c r="BJ103" i="4"/>
  <c r="BI103" i="4"/>
  <c r="BH103" i="4"/>
  <c r="BG103" i="4"/>
  <c r="BF103" i="4"/>
  <c r="BE103" i="4"/>
  <c r="BD103" i="4"/>
  <c r="BC103" i="4"/>
  <c r="BB103" i="4"/>
  <c r="BA103" i="4"/>
  <c r="AZ103" i="4"/>
  <c r="AY103" i="4"/>
  <c r="AX103" i="4"/>
  <c r="AW103" i="4"/>
  <c r="AV103" i="4"/>
  <c r="AU103" i="4"/>
  <c r="AT103" i="4"/>
  <c r="AS103" i="4"/>
  <c r="AQ103" i="4"/>
  <c r="AP103" i="4"/>
  <c r="AO103" i="4"/>
  <c r="AN103" i="4"/>
  <c r="AM103" i="4"/>
  <c r="AL103" i="4"/>
  <c r="AK103" i="4"/>
  <c r="AJ103" i="4"/>
  <c r="AI103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CG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CG101" i="4"/>
  <c r="BS101" i="4"/>
  <c r="BR101" i="4"/>
  <c r="BQ101" i="4"/>
  <c r="BP101" i="4"/>
  <c r="BO101" i="4"/>
  <c r="BN101" i="4"/>
  <c r="BM101" i="4"/>
  <c r="BL101" i="4"/>
  <c r="BK101" i="4"/>
  <c r="BJ101" i="4"/>
  <c r="BI101" i="4"/>
  <c r="BH101" i="4"/>
  <c r="BG101" i="4"/>
  <c r="BF101" i="4"/>
  <c r="BE101" i="4"/>
  <c r="BD101" i="4"/>
  <c r="BC101" i="4"/>
  <c r="BB101" i="4"/>
  <c r="BA101" i="4"/>
  <c r="AZ101" i="4"/>
  <c r="AY101" i="4"/>
  <c r="AX101" i="4"/>
  <c r="AW101" i="4"/>
  <c r="AV101" i="4"/>
  <c r="AU101" i="4"/>
  <c r="AT101" i="4"/>
  <c r="AS101" i="4"/>
  <c r="AQ101" i="4"/>
  <c r="AP101" i="4"/>
  <c r="AO101" i="4"/>
  <c r="AN101" i="4"/>
  <c r="AM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CG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C99" i="4"/>
  <c r="AS97" i="4"/>
  <c r="BR94" i="4"/>
  <c r="AS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C94" i="4"/>
  <c r="BR93" i="4"/>
  <c r="AS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R92" i="4"/>
  <c r="AS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C92" i="4"/>
  <c r="BR91" i="4"/>
  <c r="AS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C91" i="4"/>
  <c r="BR90" i="4"/>
  <c r="BP90" i="4"/>
  <c r="BN90" i="4"/>
  <c r="BL90" i="4"/>
  <c r="BJ90" i="4"/>
  <c r="BH90" i="4"/>
  <c r="BF90" i="4"/>
  <c r="BD90" i="4"/>
  <c r="BB90" i="4"/>
  <c r="AZ90" i="4"/>
  <c r="AX90" i="4"/>
  <c r="AV90" i="4"/>
  <c r="AT90" i="4"/>
  <c r="AS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R89" i="4"/>
  <c r="AS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R88" i="4"/>
  <c r="AS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BR87" i="4"/>
  <c r="AS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C87" i="4"/>
  <c r="BR86" i="4"/>
  <c r="AS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C86" i="4"/>
  <c r="BR85" i="4"/>
  <c r="BP85" i="4"/>
  <c r="BN85" i="4"/>
  <c r="BL85" i="4"/>
  <c r="BJ85" i="4"/>
  <c r="BH85" i="4"/>
  <c r="BF85" i="4"/>
  <c r="BD85" i="4"/>
  <c r="BB85" i="4"/>
  <c r="AZ85" i="4"/>
  <c r="AX85" i="4"/>
  <c r="AV85" i="4"/>
  <c r="AT85" i="4"/>
  <c r="AS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R84" i="4"/>
  <c r="AS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BR83" i="4"/>
  <c r="AS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C83" i="4"/>
  <c r="BR82" i="4"/>
  <c r="AS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C82" i="4"/>
  <c r="BR81" i="4"/>
  <c r="AS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R80" i="4"/>
  <c r="BP80" i="4"/>
  <c r="BN80" i="4"/>
  <c r="BL80" i="4"/>
  <c r="BJ80" i="4"/>
  <c r="BH80" i="4"/>
  <c r="BF80" i="4"/>
  <c r="BD80" i="4"/>
  <c r="BB80" i="4"/>
  <c r="AZ80" i="4"/>
  <c r="AX80" i="4"/>
  <c r="AV80" i="4"/>
  <c r="AT80" i="4"/>
  <c r="AS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C80" i="4"/>
  <c r="BR79" i="4"/>
  <c r="AS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C79" i="4"/>
  <c r="BR78" i="4"/>
  <c r="AS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R77" i="4"/>
  <c r="AS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R76" i="4"/>
  <c r="AS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C76" i="4"/>
  <c r="BR75" i="4"/>
  <c r="BP75" i="4"/>
  <c r="BN75" i="4"/>
  <c r="BL75" i="4"/>
  <c r="BJ75" i="4"/>
  <c r="BH75" i="4"/>
  <c r="BF75" i="4"/>
  <c r="BD75" i="4"/>
  <c r="BB75" i="4"/>
  <c r="AZ75" i="4"/>
  <c r="AX75" i="4"/>
  <c r="AV75" i="4"/>
  <c r="AT75" i="4"/>
  <c r="AS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BR74" i="4"/>
  <c r="AS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R73" i="4"/>
  <c r="AS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R72" i="4"/>
  <c r="AS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C72" i="4"/>
  <c r="BR71" i="4"/>
  <c r="AS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R70" i="4"/>
  <c r="BP70" i="4"/>
  <c r="BN70" i="4"/>
  <c r="BL70" i="4"/>
  <c r="BJ70" i="4"/>
  <c r="BH70" i="4"/>
  <c r="BF70" i="4"/>
  <c r="BD70" i="4"/>
  <c r="BB70" i="4"/>
  <c r="AZ70" i="4"/>
  <c r="AX70" i="4"/>
  <c r="AV70" i="4"/>
  <c r="AT70" i="4"/>
  <c r="AS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R69" i="4"/>
  <c r="AS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R68" i="4"/>
  <c r="AS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R67" i="4"/>
  <c r="AS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R66" i="4"/>
  <c r="AS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R65" i="4"/>
  <c r="BP65" i="4"/>
  <c r="BN65" i="4"/>
  <c r="BL65" i="4"/>
  <c r="BJ65" i="4"/>
  <c r="BH65" i="4"/>
  <c r="BF65" i="4"/>
  <c r="BD65" i="4"/>
  <c r="BB65" i="4"/>
  <c r="AZ65" i="4"/>
  <c r="AX65" i="4"/>
  <c r="AV65" i="4"/>
  <c r="AT65" i="4"/>
  <c r="AS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R64" i="4"/>
  <c r="AS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R63" i="4"/>
  <c r="AS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R62" i="4"/>
  <c r="AS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R61" i="4"/>
  <c r="AS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R60" i="4"/>
  <c r="BP60" i="4"/>
  <c r="BN60" i="4"/>
  <c r="BL60" i="4"/>
  <c r="BJ60" i="4"/>
  <c r="BH60" i="4"/>
  <c r="BF60" i="4"/>
  <c r="BD60" i="4"/>
  <c r="BB60" i="4"/>
  <c r="AZ60" i="4"/>
  <c r="AX60" i="4"/>
  <c r="AV60" i="4"/>
  <c r="AT60" i="4"/>
  <c r="AS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R59" i="4"/>
  <c r="AS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R58" i="4"/>
  <c r="AS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R57" i="4"/>
  <c r="AS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R56" i="4"/>
  <c r="AS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R55" i="4"/>
  <c r="BP55" i="4"/>
  <c r="BN55" i="4"/>
  <c r="BL55" i="4"/>
  <c r="BJ55" i="4"/>
  <c r="BH55" i="4"/>
  <c r="BF55" i="4"/>
  <c r="BD55" i="4"/>
  <c r="BB55" i="4"/>
  <c r="AZ55" i="4"/>
  <c r="AX55" i="4"/>
  <c r="AV55" i="4"/>
  <c r="AT55" i="4"/>
  <c r="AS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R54" i="4"/>
  <c r="AS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R53" i="4"/>
  <c r="AS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R52" i="4"/>
  <c r="AS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R51" i="4"/>
  <c r="AS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R50" i="4"/>
  <c r="BP50" i="4"/>
  <c r="BN50" i="4"/>
  <c r="BL50" i="4"/>
  <c r="BJ50" i="4"/>
  <c r="BH50" i="4"/>
  <c r="BF50" i="4"/>
  <c r="BD50" i="4"/>
  <c r="BB50" i="4"/>
  <c r="AZ50" i="4"/>
  <c r="AX50" i="4"/>
  <c r="AV50" i="4"/>
  <c r="AT50" i="4"/>
  <c r="AS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R49" i="4"/>
  <c r="AS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R48" i="4"/>
  <c r="AS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R47" i="4"/>
  <c r="AS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R46" i="4"/>
  <c r="AS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R45" i="4"/>
  <c r="BP45" i="4"/>
  <c r="BN45" i="4"/>
  <c r="BL45" i="4"/>
  <c r="BJ45" i="4"/>
  <c r="BH45" i="4"/>
  <c r="BF45" i="4"/>
  <c r="BD45" i="4"/>
  <c r="BB45" i="4"/>
  <c r="AZ45" i="4"/>
  <c r="AX45" i="4"/>
  <c r="AV45" i="4"/>
  <c r="AT45" i="4"/>
  <c r="AS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R44" i="4"/>
  <c r="AS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R43" i="4"/>
  <c r="AS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R42" i="4"/>
  <c r="AS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R41" i="4"/>
  <c r="AS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R40" i="4"/>
  <c r="BP40" i="4"/>
  <c r="BN40" i="4"/>
  <c r="BL40" i="4"/>
  <c r="BJ40" i="4"/>
  <c r="BH40" i="4"/>
  <c r="BF40" i="4"/>
  <c r="BD40" i="4"/>
  <c r="BB40" i="4"/>
  <c r="AZ40" i="4"/>
  <c r="AX40" i="4"/>
  <c r="AV40" i="4"/>
  <c r="AT40" i="4"/>
  <c r="AS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R39" i="4"/>
  <c r="AS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R38" i="4"/>
  <c r="AS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R37" i="4"/>
  <c r="AS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R36" i="4"/>
  <c r="AS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R35" i="4"/>
  <c r="BP35" i="4"/>
  <c r="BN35" i="4"/>
  <c r="BL35" i="4"/>
  <c r="BJ35" i="4"/>
  <c r="BH35" i="4"/>
  <c r="BF35" i="4"/>
  <c r="BD35" i="4"/>
  <c r="BB35" i="4"/>
  <c r="AZ35" i="4"/>
  <c r="AX35" i="4"/>
  <c r="AV35" i="4"/>
  <c r="AT35" i="4"/>
  <c r="AS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R34" i="4"/>
  <c r="AS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R33" i="4"/>
  <c r="AS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R32" i="4"/>
  <c r="AS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R31" i="4"/>
  <c r="AS31" i="4"/>
  <c r="AQ31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R30" i="4"/>
  <c r="BP30" i="4"/>
  <c r="BN30" i="4"/>
  <c r="BL30" i="4"/>
  <c r="BJ30" i="4"/>
  <c r="BH30" i="4"/>
  <c r="BF30" i="4"/>
  <c r="BD30" i="4"/>
  <c r="BB30" i="4"/>
  <c r="AZ30" i="4"/>
  <c r="AX30" i="4"/>
  <c r="AV30" i="4"/>
  <c r="AT30" i="4"/>
  <c r="AS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R29" i="4"/>
  <c r="AS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R28" i="4"/>
  <c r="AS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R27" i="4"/>
  <c r="AS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R26" i="4"/>
  <c r="AS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R25" i="4"/>
  <c r="BP25" i="4"/>
  <c r="BN25" i="4"/>
  <c r="BL25" i="4"/>
  <c r="BJ25" i="4"/>
  <c r="BH25" i="4"/>
  <c r="BF25" i="4"/>
  <c r="BD25" i="4"/>
  <c r="BB25" i="4"/>
  <c r="AZ25" i="4"/>
  <c r="AX25" i="4"/>
  <c r="AV25" i="4"/>
  <c r="AT25" i="4"/>
  <c r="AS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R24" i="4"/>
  <c r="AS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R23" i="4"/>
  <c r="AS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R22" i="4"/>
  <c r="AS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R21" i="4"/>
  <c r="AS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R20" i="4"/>
  <c r="BP20" i="4"/>
  <c r="BN20" i="4"/>
  <c r="BL20" i="4"/>
  <c r="BJ20" i="4"/>
  <c r="BH20" i="4"/>
  <c r="BF20" i="4"/>
  <c r="BD20" i="4"/>
  <c r="BB20" i="4"/>
  <c r="AZ20" i="4"/>
  <c r="AX20" i="4"/>
  <c r="AV20" i="4"/>
  <c r="AT20" i="4"/>
  <c r="AS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R19" i="4"/>
  <c r="AS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R18" i="4"/>
  <c r="AS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R17" i="4"/>
  <c r="AS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R16" i="4"/>
  <c r="AS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R15" i="4"/>
  <c r="BP15" i="4"/>
  <c r="BN15" i="4"/>
  <c r="BL15" i="4"/>
  <c r="BJ15" i="4"/>
  <c r="BH15" i="4"/>
  <c r="BF15" i="4"/>
  <c r="BD15" i="4"/>
  <c r="BB15" i="4"/>
  <c r="AZ15" i="4"/>
  <c r="AX15" i="4"/>
  <c r="AV15" i="4"/>
  <c r="AT15" i="4"/>
  <c r="AS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R14" i="4"/>
  <c r="AS14" i="4"/>
  <c r="AQ14" i="4"/>
  <c r="AP14" i="4"/>
  <c r="P14" i="4"/>
  <c r="O14" i="4"/>
  <c r="N14" i="4"/>
  <c r="L14" i="4"/>
  <c r="J14" i="4"/>
  <c r="H14" i="4"/>
  <c r="F14" i="4"/>
  <c r="D14" i="4"/>
  <c r="BR13" i="4"/>
  <c r="AS13" i="4"/>
  <c r="AQ13" i="4"/>
  <c r="AP13" i="4"/>
  <c r="P13" i="4"/>
  <c r="O13" i="4"/>
  <c r="N13" i="4"/>
  <c r="L13" i="4"/>
  <c r="J13" i="4"/>
  <c r="H13" i="4"/>
  <c r="F13" i="4"/>
  <c r="D13" i="4"/>
  <c r="BR12" i="4"/>
  <c r="AS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R11" i="4"/>
  <c r="AS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S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R10" i="4"/>
  <c r="BP10" i="4"/>
  <c r="BN10" i="4"/>
  <c r="BL10" i="4"/>
  <c r="BJ10" i="4"/>
  <c r="BH10" i="4"/>
  <c r="BF10" i="4"/>
  <c r="BD10" i="4"/>
  <c r="BB10" i="4"/>
  <c r="AZ10" i="4"/>
  <c r="AX10" i="4"/>
  <c r="AV10" i="4"/>
  <c r="AT10" i="4"/>
  <c r="AS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CG9" i="4"/>
  <c r="BS9" i="4"/>
  <c r="BR9" i="4"/>
  <c r="BQ9" i="4"/>
  <c r="BP9" i="4"/>
  <c r="BO9" i="4"/>
  <c r="BN9" i="4"/>
  <c r="BM9" i="4"/>
  <c r="BL9" i="4"/>
  <c r="BK9" i="4"/>
  <c r="BJ9" i="4"/>
  <c r="BI9" i="4"/>
  <c r="BH9" i="4"/>
  <c r="BG9" i="4"/>
  <c r="BF9" i="4"/>
  <c r="BE9" i="4"/>
  <c r="BD9" i="4"/>
  <c r="BC9" i="4"/>
  <c r="BB9" i="4"/>
  <c r="BA9" i="4"/>
  <c r="AZ9" i="4"/>
  <c r="AY9" i="4"/>
  <c r="AX9" i="4"/>
  <c r="AW9" i="4"/>
  <c r="AV9" i="4"/>
  <c r="AU9" i="4"/>
  <c r="AT9" i="4"/>
  <c r="AS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CG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CG7" i="4"/>
  <c r="BS7" i="4"/>
  <c r="BR7" i="4"/>
  <c r="BQ7" i="4"/>
  <c r="BP7" i="4"/>
  <c r="BO7" i="4"/>
  <c r="BN7" i="4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AS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CG6" i="4"/>
  <c r="BS6" i="4"/>
  <c r="BR6" i="4"/>
  <c r="BQ6" i="4"/>
  <c r="BP6" i="4"/>
  <c r="BO6" i="4"/>
  <c r="BN6" i="4"/>
  <c r="BM6" i="4"/>
  <c r="BL6" i="4"/>
  <c r="BK6" i="4"/>
  <c r="BJ6" i="4"/>
  <c r="BI6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Q6" i="4"/>
  <c r="AP6" i="4"/>
  <c r="AO6" i="4"/>
  <c r="AN6" i="4"/>
  <c r="AM6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AS4" i="4"/>
  <c r="AP2" i="4"/>
  <c r="O2" i="4"/>
  <c r="AP1" i="4"/>
  <c r="O1" i="4"/>
  <c r="JG57" i="3"/>
  <c r="JE57" i="3"/>
  <c r="JC57" i="3"/>
  <c r="JA57" i="3"/>
  <c r="IY57" i="3"/>
  <c r="IW57" i="3"/>
  <c r="IU57" i="3"/>
  <c r="IS57" i="3"/>
  <c r="IQ57" i="3"/>
  <c r="IO57" i="3"/>
  <c r="IM57" i="3"/>
  <c r="IK57" i="3"/>
  <c r="IG57" i="3"/>
  <c r="IF57" i="3"/>
  <c r="ID57" i="3"/>
  <c r="IB57" i="3"/>
  <c r="HZ57" i="3"/>
  <c r="HX57" i="3"/>
  <c r="HV57" i="3"/>
  <c r="HT57" i="3"/>
  <c r="HQ57" i="3"/>
  <c r="HO57" i="3"/>
  <c r="HM57" i="3"/>
  <c r="HK57" i="3"/>
  <c r="HI57" i="3"/>
  <c r="HD57" i="3"/>
  <c r="HC57" i="3"/>
  <c r="HB57" i="3"/>
  <c r="GZ57" i="3"/>
  <c r="GX57" i="3"/>
  <c r="GV57" i="3"/>
  <c r="GT57" i="3"/>
  <c r="GR57" i="3"/>
  <c r="GP57" i="3"/>
  <c r="GN57" i="3"/>
  <c r="GL57" i="3"/>
  <c r="GJ57" i="3"/>
  <c r="GH57" i="3"/>
  <c r="GF57" i="3"/>
  <c r="GB57" i="3"/>
  <c r="GA57" i="3"/>
  <c r="FZ57" i="3"/>
  <c r="FX57" i="3"/>
  <c r="FV57" i="3"/>
  <c r="FK57" i="3"/>
  <c r="FJ57" i="3"/>
  <c r="FI57" i="3"/>
  <c r="FG57" i="3"/>
  <c r="FE57" i="3"/>
  <c r="FC57" i="3"/>
  <c r="FA57" i="3"/>
  <c r="EY57" i="3"/>
  <c r="EW57" i="3"/>
  <c r="EU57" i="3"/>
  <c r="ES57" i="3"/>
  <c r="EQ57" i="3"/>
  <c r="EO57" i="3"/>
  <c r="EM57" i="3"/>
  <c r="EK57" i="3"/>
  <c r="EJ57" i="3"/>
  <c r="EI57" i="3"/>
  <c r="EG57" i="3"/>
  <c r="EE57" i="3"/>
  <c r="EC57" i="3"/>
  <c r="EA57" i="3"/>
  <c r="DY57" i="3"/>
  <c r="DW57" i="3"/>
  <c r="DU57" i="3"/>
  <c r="DS57" i="3"/>
  <c r="DQ57" i="3"/>
  <c r="DP57" i="3"/>
  <c r="DL57" i="3"/>
  <c r="CT57" i="3"/>
  <c r="CS57" i="3"/>
  <c r="CR57" i="3"/>
  <c r="CQ57" i="3"/>
  <c r="CO57" i="3"/>
  <c r="CM57" i="3"/>
  <c r="CK57" i="3"/>
  <c r="CI57" i="3"/>
  <c r="CG57" i="3"/>
  <c r="CE57" i="3"/>
  <c r="CC57" i="3"/>
  <c r="BY57" i="3"/>
  <c r="BW57" i="3"/>
  <c r="BU57" i="3"/>
  <c r="BR57" i="3"/>
  <c r="BQ57" i="3"/>
  <c r="BP57" i="3"/>
  <c r="BN57" i="3"/>
  <c r="BL57" i="3"/>
  <c r="BJ57" i="3"/>
  <c r="BH57" i="3"/>
  <c r="BF57" i="3"/>
  <c r="BD57" i="3"/>
  <c r="BB57" i="3"/>
  <c r="AZ57" i="3"/>
  <c r="AX57" i="3"/>
  <c r="AV57" i="3"/>
  <c r="AQ57" i="3"/>
  <c r="AP57" i="3"/>
  <c r="AO57" i="3"/>
  <c r="AM57" i="3"/>
  <c r="AK57" i="3"/>
  <c r="AI57" i="3"/>
  <c r="AG57" i="3"/>
  <c r="AE57" i="3"/>
  <c r="AC57" i="3"/>
  <c r="AA57" i="3"/>
  <c r="Y57" i="3"/>
  <c r="W57" i="3"/>
  <c r="U57" i="3"/>
  <c r="S57" i="3"/>
  <c r="P57" i="3"/>
  <c r="O57" i="3"/>
  <c r="N57" i="3"/>
  <c r="L57" i="3"/>
  <c r="J57" i="3"/>
  <c r="H57" i="3"/>
  <c r="F57" i="3"/>
  <c r="D57" i="3"/>
  <c r="JG56" i="3"/>
  <c r="JE56" i="3"/>
  <c r="JC56" i="3"/>
  <c r="JA56" i="3"/>
  <c r="IY56" i="3"/>
  <c r="IW56" i="3"/>
  <c r="IU56" i="3"/>
  <c r="IS56" i="3"/>
  <c r="IQ56" i="3"/>
  <c r="IO56" i="3"/>
  <c r="IM56" i="3"/>
  <c r="IK56" i="3"/>
  <c r="IG56" i="3"/>
  <c r="IF56" i="3"/>
  <c r="ID56" i="3"/>
  <c r="IB56" i="3"/>
  <c r="HZ56" i="3"/>
  <c r="HX56" i="3"/>
  <c r="HV56" i="3"/>
  <c r="HT56" i="3"/>
  <c r="HQ56" i="3"/>
  <c r="HO56" i="3"/>
  <c r="HM56" i="3"/>
  <c r="HK56" i="3"/>
  <c r="HI56" i="3"/>
  <c r="HD56" i="3"/>
  <c r="HC56" i="3"/>
  <c r="HB56" i="3"/>
  <c r="GZ56" i="3"/>
  <c r="GX56" i="3"/>
  <c r="GV56" i="3"/>
  <c r="GT56" i="3"/>
  <c r="GR56" i="3"/>
  <c r="GP56" i="3"/>
  <c r="GN56" i="3"/>
  <c r="GL56" i="3"/>
  <c r="GJ56" i="3"/>
  <c r="GH56" i="3"/>
  <c r="GF56" i="3"/>
  <c r="GB56" i="3"/>
  <c r="GA56" i="3"/>
  <c r="FZ56" i="3"/>
  <c r="FX56" i="3"/>
  <c r="FV56" i="3"/>
  <c r="FK56" i="3"/>
  <c r="FJ56" i="3"/>
  <c r="FI56" i="3"/>
  <c r="FG56" i="3"/>
  <c r="FE56" i="3"/>
  <c r="FC56" i="3"/>
  <c r="FA56" i="3"/>
  <c r="EY56" i="3"/>
  <c r="EW56" i="3"/>
  <c r="EU56" i="3"/>
  <c r="ES56" i="3"/>
  <c r="EQ56" i="3"/>
  <c r="EO56" i="3"/>
  <c r="EM56" i="3"/>
  <c r="EK56" i="3"/>
  <c r="EJ56" i="3"/>
  <c r="EI56" i="3"/>
  <c r="EG56" i="3"/>
  <c r="EE56" i="3"/>
  <c r="EC56" i="3"/>
  <c r="EA56" i="3"/>
  <c r="DY56" i="3"/>
  <c r="DW56" i="3"/>
  <c r="DU56" i="3"/>
  <c r="DS56" i="3"/>
  <c r="DQ56" i="3"/>
  <c r="DP56" i="3"/>
  <c r="DL56" i="3"/>
  <c r="CT56" i="3"/>
  <c r="CS56" i="3"/>
  <c r="CR56" i="3"/>
  <c r="CQ56" i="3"/>
  <c r="CO56" i="3"/>
  <c r="CM56" i="3"/>
  <c r="CK56" i="3"/>
  <c r="CI56" i="3"/>
  <c r="CG56" i="3"/>
  <c r="CE56" i="3"/>
  <c r="CC56" i="3"/>
  <c r="BY56" i="3"/>
  <c r="BW56" i="3"/>
  <c r="BU56" i="3"/>
  <c r="BR56" i="3"/>
  <c r="BQ56" i="3"/>
  <c r="BP56" i="3"/>
  <c r="BN56" i="3"/>
  <c r="BL56" i="3"/>
  <c r="BJ56" i="3"/>
  <c r="BH56" i="3"/>
  <c r="BF56" i="3"/>
  <c r="BD56" i="3"/>
  <c r="BB56" i="3"/>
  <c r="AZ56" i="3"/>
  <c r="AX56" i="3"/>
  <c r="AV56" i="3"/>
  <c r="AQ56" i="3"/>
  <c r="AP56" i="3"/>
  <c r="AO56" i="3"/>
  <c r="AM56" i="3"/>
  <c r="AK56" i="3"/>
  <c r="AI56" i="3"/>
  <c r="AG56" i="3"/>
  <c r="AE56" i="3"/>
  <c r="AC56" i="3"/>
  <c r="AA56" i="3"/>
  <c r="Y56" i="3"/>
  <c r="W56" i="3"/>
  <c r="U56" i="3"/>
  <c r="S56" i="3"/>
  <c r="P56" i="3"/>
  <c r="O56" i="3"/>
  <c r="N56" i="3"/>
  <c r="L56" i="3"/>
  <c r="J56" i="3"/>
  <c r="H56" i="3"/>
  <c r="F56" i="3"/>
  <c r="D56" i="3"/>
  <c r="JG55" i="3"/>
  <c r="JE55" i="3"/>
  <c r="JC55" i="3"/>
  <c r="JA55" i="3"/>
  <c r="IY55" i="3"/>
  <c r="IW55" i="3"/>
  <c r="IU55" i="3"/>
  <c r="IS55" i="3"/>
  <c r="IQ55" i="3"/>
  <c r="IO55" i="3"/>
  <c r="IM55" i="3"/>
  <c r="IK55" i="3"/>
  <c r="IG55" i="3"/>
  <c r="IF55" i="3"/>
  <c r="ID55" i="3"/>
  <c r="IB55" i="3"/>
  <c r="HZ55" i="3"/>
  <c r="HX55" i="3"/>
  <c r="HV55" i="3"/>
  <c r="HT55" i="3"/>
  <c r="HQ55" i="3"/>
  <c r="HO55" i="3"/>
  <c r="HM55" i="3"/>
  <c r="HK55" i="3"/>
  <c r="HI55" i="3"/>
  <c r="HD55" i="3"/>
  <c r="HC55" i="3"/>
  <c r="HB55" i="3"/>
  <c r="GZ55" i="3"/>
  <c r="GX55" i="3"/>
  <c r="GV55" i="3"/>
  <c r="GT55" i="3"/>
  <c r="GR55" i="3"/>
  <c r="GP55" i="3"/>
  <c r="GN55" i="3"/>
  <c r="GL55" i="3"/>
  <c r="GJ55" i="3"/>
  <c r="GH55" i="3"/>
  <c r="GF55" i="3"/>
  <c r="GB55" i="3"/>
  <c r="GA55" i="3"/>
  <c r="FZ55" i="3"/>
  <c r="FX55" i="3"/>
  <c r="FV55" i="3"/>
  <c r="FK55" i="3"/>
  <c r="FJ55" i="3"/>
  <c r="FI55" i="3"/>
  <c r="FG55" i="3"/>
  <c r="FE55" i="3"/>
  <c r="FC55" i="3"/>
  <c r="FA55" i="3"/>
  <c r="EY55" i="3"/>
  <c r="EW55" i="3"/>
  <c r="EU55" i="3"/>
  <c r="ES55" i="3"/>
  <c r="EQ55" i="3"/>
  <c r="EO55" i="3"/>
  <c r="EM55" i="3"/>
  <c r="EK55" i="3"/>
  <c r="EJ55" i="3"/>
  <c r="EI55" i="3"/>
  <c r="EG55" i="3"/>
  <c r="EE55" i="3"/>
  <c r="EC55" i="3"/>
  <c r="EA55" i="3"/>
  <c r="DY55" i="3"/>
  <c r="DW55" i="3"/>
  <c r="DU55" i="3"/>
  <c r="DS55" i="3"/>
  <c r="DQ55" i="3"/>
  <c r="DP55" i="3"/>
  <c r="DL55" i="3"/>
  <c r="CT55" i="3"/>
  <c r="CS55" i="3"/>
  <c r="CR55" i="3"/>
  <c r="CQ55" i="3"/>
  <c r="CO55" i="3"/>
  <c r="CM55" i="3"/>
  <c r="CK55" i="3"/>
  <c r="CI55" i="3"/>
  <c r="CG55" i="3"/>
  <c r="CE55" i="3"/>
  <c r="CC55" i="3"/>
  <c r="BY55" i="3"/>
  <c r="BW55" i="3"/>
  <c r="BU55" i="3"/>
  <c r="BR55" i="3"/>
  <c r="BQ55" i="3"/>
  <c r="BP55" i="3"/>
  <c r="BN55" i="3"/>
  <c r="BL55" i="3"/>
  <c r="BJ55" i="3"/>
  <c r="BH55" i="3"/>
  <c r="BF55" i="3"/>
  <c r="BD55" i="3"/>
  <c r="BB55" i="3"/>
  <c r="AZ55" i="3"/>
  <c r="AX55" i="3"/>
  <c r="AV55" i="3"/>
  <c r="AQ55" i="3"/>
  <c r="AP55" i="3"/>
  <c r="AO55" i="3"/>
  <c r="AM55" i="3"/>
  <c r="AK55" i="3"/>
  <c r="AI55" i="3"/>
  <c r="AG55" i="3"/>
  <c r="AE55" i="3"/>
  <c r="AC55" i="3"/>
  <c r="AA55" i="3"/>
  <c r="Y55" i="3"/>
  <c r="W55" i="3"/>
  <c r="U55" i="3"/>
  <c r="S55" i="3"/>
  <c r="P55" i="3"/>
  <c r="O55" i="3"/>
  <c r="N55" i="3"/>
  <c r="L55" i="3"/>
  <c r="J55" i="3"/>
  <c r="H55" i="3"/>
  <c r="F55" i="3"/>
  <c r="D55" i="3"/>
  <c r="JG54" i="3"/>
  <c r="JE54" i="3"/>
  <c r="JC54" i="3"/>
  <c r="JA54" i="3"/>
  <c r="IY54" i="3"/>
  <c r="IW54" i="3"/>
  <c r="IU54" i="3"/>
  <c r="IS54" i="3"/>
  <c r="IQ54" i="3"/>
  <c r="IO54" i="3"/>
  <c r="IM54" i="3"/>
  <c r="IK54" i="3"/>
  <c r="IG54" i="3"/>
  <c r="IF54" i="3"/>
  <c r="ID54" i="3"/>
  <c r="IB54" i="3"/>
  <c r="HZ54" i="3"/>
  <c r="HX54" i="3"/>
  <c r="HV54" i="3"/>
  <c r="HT54" i="3"/>
  <c r="HQ54" i="3"/>
  <c r="HO54" i="3"/>
  <c r="HM54" i="3"/>
  <c r="HK54" i="3"/>
  <c r="HI54" i="3"/>
  <c r="HD54" i="3"/>
  <c r="HC54" i="3"/>
  <c r="HB54" i="3"/>
  <c r="GZ54" i="3"/>
  <c r="GX54" i="3"/>
  <c r="GV54" i="3"/>
  <c r="GT54" i="3"/>
  <c r="GR54" i="3"/>
  <c r="GP54" i="3"/>
  <c r="GN54" i="3"/>
  <c r="GL54" i="3"/>
  <c r="GJ54" i="3"/>
  <c r="GH54" i="3"/>
  <c r="GF54" i="3"/>
  <c r="GB54" i="3"/>
  <c r="GA54" i="3"/>
  <c r="FZ54" i="3"/>
  <c r="FX54" i="3"/>
  <c r="FV54" i="3"/>
  <c r="FK54" i="3"/>
  <c r="FJ54" i="3"/>
  <c r="FI54" i="3"/>
  <c r="FG54" i="3"/>
  <c r="FE54" i="3"/>
  <c r="FC54" i="3"/>
  <c r="FA54" i="3"/>
  <c r="EY54" i="3"/>
  <c r="EW54" i="3"/>
  <c r="EU54" i="3"/>
  <c r="ES54" i="3"/>
  <c r="EQ54" i="3"/>
  <c r="EO54" i="3"/>
  <c r="EM54" i="3"/>
  <c r="EK54" i="3"/>
  <c r="EJ54" i="3"/>
  <c r="EI54" i="3"/>
  <c r="EG54" i="3"/>
  <c r="EE54" i="3"/>
  <c r="EC54" i="3"/>
  <c r="EA54" i="3"/>
  <c r="DY54" i="3"/>
  <c r="DW54" i="3"/>
  <c r="DU54" i="3"/>
  <c r="DS54" i="3"/>
  <c r="DQ54" i="3"/>
  <c r="DP54" i="3"/>
  <c r="DL54" i="3"/>
  <c r="CT54" i="3"/>
  <c r="CS54" i="3"/>
  <c r="CR54" i="3"/>
  <c r="CQ54" i="3"/>
  <c r="CO54" i="3"/>
  <c r="CM54" i="3"/>
  <c r="CK54" i="3"/>
  <c r="CI54" i="3"/>
  <c r="CG54" i="3"/>
  <c r="CE54" i="3"/>
  <c r="CC54" i="3"/>
  <c r="BY54" i="3"/>
  <c r="BW54" i="3"/>
  <c r="BU54" i="3"/>
  <c r="BR54" i="3"/>
  <c r="BQ54" i="3"/>
  <c r="BP54" i="3"/>
  <c r="BN54" i="3"/>
  <c r="BL54" i="3"/>
  <c r="BJ54" i="3"/>
  <c r="BH54" i="3"/>
  <c r="BF54" i="3"/>
  <c r="BD54" i="3"/>
  <c r="BB54" i="3"/>
  <c r="AZ54" i="3"/>
  <c r="AX54" i="3"/>
  <c r="AV54" i="3"/>
  <c r="AQ54" i="3"/>
  <c r="AP54" i="3"/>
  <c r="AO54" i="3"/>
  <c r="AM54" i="3"/>
  <c r="AK54" i="3"/>
  <c r="AI54" i="3"/>
  <c r="AG54" i="3"/>
  <c r="AE54" i="3"/>
  <c r="AC54" i="3"/>
  <c r="AA54" i="3"/>
  <c r="Y54" i="3"/>
  <c r="W54" i="3"/>
  <c r="U54" i="3"/>
  <c r="S54" i="3"/>
  <c r="P54" i="3"/>
  <c r="O54" i="3"/>
  <c r="N54" i="3"/>
  <c r="L54" i="3"/>
  <c r="J54" i="3"/>
  <c r="H54" i="3"/>
  <c r="F54" i="3"/>
  <c r="D54" i="3"/>
  <c r="JG53" i="3"/>
  <c r="JE53" i="3"/>
  <c r="JC53" i="3"/>
  <c r="JA53" i="3"/>
  <c r="IY53" i="3"/>
  <c r="IW53" i="3"/>
  <c r="IU53" i="3"/>
  <c r="IS53" i="3"/>
  <c r="IQ53" i="3"/>
  <c r="IO53" i="3"/>
  <c r="IM53" i="3"/>
  <c r="IK53" i="3"/>
  <c r="IG53" i="3"/>
  <c r="IF53" i="3"/>
  <c r="ID53" i="3"/>
  <c r="IB53" i="3"/>
  <c r="HZ53" i="3"/>
  <c r="HX53" i="3"/>
  <c r="HV53" i="3"/>
  <c r="HT53" i="3"/>
  <c r="HQ53" i="3"/>
  <c r="HO53" i="3"/>
  <c r="HM53" i="3"/>
  <c r="HK53" i="3"/>
  <c r="HI53" i="3"/>
  <c r="HD53" i="3"/>
  <c r="HC53" i="3"/>
  <c r="HB53" i="3"/>
  <c r="GZ53" i="3"/>
  <c r="GX53" i="3"/>
  <c r="GV53" i="3"/>
  <c r="GT53" i="3"/>
  <c r="GR53" i="3"/>
  <c r="GP53" i="3"/>
  <c r="GN53" i="3"/>
  <c r="GL53" i="3"/>
  <c r="GJ53" i="3"/>
  <c r="GH53" i="3"/>
  <c r="GF53" i="3"/>
  <c r="GB53" i="3"/>
  <c r="GA53" i="3"/>
  <c r="FZ53" i="3"/>
  <c r="FX53" i="3"/>
  <c r="FV53" i="3"/>
  <c r="FK53" i="3"/>
  <c r="FJ53" i="3"/>
  <c r="FI53" i="3"/>
  <c r="FG53" i="3"/>
  <c r="FE53" i="3"/>
  <c r="FC53" i="3"/>
  <c r="FA53" i="3"/>
  <c r="EY53" i="3"/>
  <c r="EW53" i="3"/>
  <c r="EU53" i="3"/>
  <c r="ES53" i="3"/>
  <c r="EQ53" i="3"/>
  <c r="EO53" i="3"/>
  <c r="EM53" i="3"/>
  <c r="EK53" i="3"/>
  <c r="EJ53" i="3"/>
  <c r="EI53" i="3"/>
  <c r="EG53" i="3"/>
  <c r="EE53" i="3"/>
  <c r="EC53" i="3"/>
  <c r="EA53" i="3"/>
  <c r="DY53" i="3"/>
  <c r="DW53" i="3"/>
  <c r="DU53" i="3"/>
  <c r="DS53" i="3"/>
  <c r="DQ53" i="3"/>
  <c r="DP53" i="3"/>
  <c r="DL53" i="3"/>
  <c r="CT53" i="3"/>
  <c r="CS53" i="3"/>
  <c r="CR53" i="3"/>
  <c r="CQ53" i="3"/>
  <c r="CO53" i="3"/>
  <c r="CM53" i="3"/>
  <c r="CK53" i="3"/>
  <c r="CI53" i="3"/>
  <c r="CG53" i="3"/>
  <c r="CE53" i="3"/>
  <c r="CC53" i="3"/>
  <c r="BY53" i="3"/>
  <c r="BW53" i="3"/>
  <c r="BU53" i="3"/>
  <c r="BR53" i="3"/>
  <c r="BQ53" i="3"/>
  <c r="BP53" i="3"/>
  <c r="BN53" i="3"/>
  <c r="BL53" i="3"/>
  <c r="BJ53" i="3"/>
  <c r="BH53" i="3"/>
  <c r="BF53" i="3"/>
  <c r="BD53" i="3"/>
  <c r="BB53" i="3"/>
  <c r="AZ53" i="3"/>
  <c r="AX53" i="3"/>
  <c r="AV53" i="3"/>
  <c r="AQ53" i="3"/>
  <c r="AP53" i="3"/>
  <c r="AO53" i="3"/>
  <c r="AM53" i="3"/>
  <c r="AK53" i="3"/>
  <c r="AI53" i="3"/>
  <c r="AG53" i="3"/>
  <c r="AE53" i="3"/>
  <c r="AC53" i="3"/>
  <c r="AA53" i="3"/>
  <c r="Y53" i="3"/>
  <c r="W53" i="3"/>
  <c r="U53" i="3"/>
  <c r="S53" i="3"/>
  <c r="P53" i="3"/>
  <c r="O53" i="3"/>
  <c r="N53" i="3"/>
  <c r="L53" i="3"/>
  <c r="J53" i="3"/>
  <c r="H53" i="3"/>
  <c r="F53" i="3"/>
  <c r="D53" i="3"/>
  <c r="JG52" i="3"/>
  <c r="JE52" i="3"/>
  <c r="JC52" i="3"/>
  <c r="JA52" i="3"/>
  <c r="IY52" i="3"/>
  <c r="IW52" i="3"/>
  <c r="IU52" i="3"/>
  <c r="IS52" i="3"/>
  <c r="IQ52" i="3"/>
  <c r="IO52" i="3"/>
  <c r="IM52" i="3"/>
  <c r="IK52" i="3"/>
  <c r="IG52" i="3"/>
  <c r="IF52" i="3"/>
  <c r="ID52" i="3"/>
  <c r="IB52" i="3"/>
  <c r="HZ52" i="3"/>
  <c r="HX52" i="3"/>
  <c r="HV52" i="3"/>
  <c r="HT52" i="3"/>
  <c r="HQ52" i="3"/>
  <c r="HO52" i="3"/>
  <c r="HM52" i="3"/>
  <c r="HK52" i="3"/>
  <c r="HI52" i="3"/>
  <c r="HD52" i="3"/>
  <c r="HC52" i="3"/>
  <c r="HB52" i="3"/>
  <c r="GZ52" i="3"/>
  <c r="GX52" i="3"/>
  <c r="GV52" i="3"/>
  <c r="GT52" i="3"/>
  <c r="GR52" i="3"/>
  <c r="GP52" i="3"/>
  <c r="GN52" i="3"/>
  <c r="GL52" i="3"/>
  <c r="GJ52" i="3"/>
  <c r="GH52" i="3"/>
  <c r="GF52" i="3"/>
  <c r="GB52" i="3"/>
  <c r="GA52" i="3"/>
  <c r="FZ52" i="3"/>
  <c r="FX52" i="3"/>
  <c r="FV52" i="3"/>
  <c r="FK52" i="3"/>
  <c r="FJ52" i="3"/>
  <c r="FI52" i="3"/>
  <c r="FG52" i="3"/>
  <c r="FE52" i="3"/>
  <c r="FC52" i="3"/>
  <c r="FA52" i="3"/>
  <c r="EY52" i="3"/>
  <c r="EW52" i="3"/>
  <c r="EU52" i="3"/>
  <c r="ES52" i="3"/>
  <c r="EQ52" i="3"/>
  <c r="EO52" i="3"/>
  <c r="EM52" i="3"/>
  <c r="EK52" i="3"/>
  <c r="EJ52" i="3"/>
  <c r="EI52" i="3"/>
  <c r="EG52" i="3"/>
  <c r="EE52" i="3"/>
  <c r="EC52" i="3"/>
  <c r="EA52" i="3"/>
  <c r="DY52" i="3"/>
  <c r="DW52" i="3"/>
  <c r="DU52" i="3"/>
  <c r="DS52" i="3"/>
  <c r="DQ52" i="3"/>
  <c r="DP52" i="3"/>
  <c r="DL52" i="3"/>
  <c r="CT52" i="3"/>
  <c r="CS52" i="3"/>
  <c r="CR52" i="3"/>
  <c r="CQ52" i="3"/>
  <c r="CO52" i="3"/>
  <c r="CM52" i="3"/>
  <c r="CK52" i="3"/>
  <c r="CI52" i="3"/>
  <c r="CG52" i="3"/>
  <c r="CE52" i="3"/>
  <c r="CC52" i="3"/>
  <c r="BY52" i="3"/>
  <c r="BW52" i="3"/>
  <c r="BU52" i="3"/>
  <c r="BR52" i="3"/>
  <c r="BQ52" i="3"/>
  <c r="BP52" i="3"/>
  <c r="BN52" i="3"/>
  <c r="BL52" i="3"/>
  <c r="BJ52" i="3"/>
  <c r="BH52" i="3"/>
  <c r="BF52" i="3"/>
  <c r="BD52" i="3"/>
  <c r="BB52" i="3"/>
  <c r="AZ52" i="3"/>
  <c r="AX52" i="3"/>
  <c r="AV52" i="3"/>
  <c r="AQ52" i="3"/>
  <c r="AP52" i="3"/>
  <c r="AO52" i="3"/>
  <c r="AM52" i="3"/>
  <c r="AK52" i="3"/>
  <c r="AI52" i="3"/>
  <c r="AG52" i="3"/>
  <c r="AE52" i="3"/>
  <c r="AC52" i="3"/>
  <c r="AA52" i="3"/>
  <c r="Y52" i="3"/>
  <c r="W52" i="3"/>
  <c r="U52" i="3"/>
  <c r="S52" i="3"/>
  <c r="P52" i="3"/>
  <c r="O52" i="3"/>
  <c r="N52" i="3"/>
  <c r="L52" i="3"/>
  <c r="J52" i="3"/>
  <c r="H52" i="3"/>
  <c r="F52" i="3"/>
  <c r="D52" i="3"/>
  <c r="JG51" i="3"/>
  <c r="JE51" i="3"/>
  <c r="JC51" i="3"/>
  <c r="JA51" i="3"/>
  <c r="IY51" i="3"/>
  <c r="IW51" i="3"/>
  <c r="IU51" i="3"/>
  <c r="IS51" i="3"/>
  <c r="IQ51" i="3"/>
  <c r="IO51" i="3"/>
  <c r="IM51" i="3"/>
  <c r="IK51" i="3"/>
  <c r="IG51" i="3"/>
  <c r="IF51" i="3"/>
  <c r="ID51" i="3"/>
  <c r="IB51" i="3"/>
  <c r="HZ51" i="3"/>
  <c r="HX51" i="3"/>
  <c r="HV51" i="3"/>
  <c r="HT51" i="3"/>
  <c r="HQ51" i="3"/>
  <c r="HO51" i="3"/>
  <c r="HM51" i="3"/>
  <c r="HK51" i="3"/>
  <c r="HI51" i="3"/>
  <c r="HD51" i="3"/>
  <c r="HC51" i="3"/>
  <c r="HB51" i="3"/>
  <c r="GZ51" i="3"/>
  <c r="GX51" i="3"/>
  <c r="GV51" i="3"/>
  <c r="GT51" i="3"/>
  <c r="GR51" i="3"/>
  <c r="GP51" i="3"/>
  <c r="GN51" i="3"/>
  <c r="GL51" i="3"/>
  <c r="GJ51" i="3"/>
  <c r="GH51" i="3"/>
  <c r="GF51" i="3"/>
  <c r="GB51" i="3"/>
  <c r="GA51" i="3"/>
  <c r="FZ51" i="3"/>
  <c r="FX51" i="3"/>
  <c r="FV51" i="3"/>
  <c r="FK51" i="3"/>
  <c r="FJ51" i="3"/>
  <c r="FI51" i="3"/>
  <c r="FG51" i="3"/>
  <c r="FE51" i="3"/>
  <c r="FC51" i="3"/>
  <c r="FA51" i="3"/>
  <c r="EY51" i="3"/>
  <c r="EW51" i="3"/>
  <c r="EU51" i="3"/>
  <c r="ES51" i="3"/>
  <c r="EQ51" i="3"/>
  <c r="EO51" i="3"/>
  <c r="EM51" i="3"/>
  <c r="EK51" i="3"/>
  <c r="EJ51" i="3"/>
  <c r="EI51" i="3"/>
  <c r="EG51" i="3"/>
  <c r="EE51" i="3"/>
  <c r="EC51" i="3"/>
  <c r="EA51" i="3"/>
  <c r="DY51" i="3"/>
  <c r="DW51" i="3"/>
  <c r="DU51" i="3"/>
  <c r="DS51" i="3"/>
  <c r="DQ51" i="3"/>
  <c r="DP51" i="3"/>
  <c r="DL51" i="3"/>
  <c r="CT51" i="3"/>
  <c r="CS51" i="3"/>
  <c r="CR51" i="3"/>
  <c r="CQ51" i="3"/>
  <c r="CO51" i="3"/>
  <c r="CM51" i="3"/>
  <c r="CK51" i="3"/>
  <c r="CI51" i="3"/>
  <c r="CG51" i="3"/>
  <c r="CE51" i="3"/>
  <c r="CC51" i="3"/>
  <c r="BY51" i="3"/>
  <c r="BW51" i="3"/>
  <c r="BU51" i="3"/>
  <c r="BR51" i="3"/>
  <c r="BQ51" i="3"/>
  <c r="BP51" i="3"/>
  <c r="BN51" i="3"/>
  <c r="BL51" i="3"/>
  <c r="BJ51" i="3"/>
  <c r="BH51" i="3"/>
  <c r="BF51" i="3"/>
  <c r="BD51" i="3"/>
  <c r="BB51" i="3"/>
  <c r="AZ51" i="3"/>
  <c r="AX51" i="3"/>
  <c r="AV51" i="3"/>
  <c r="AQ51" i="3"/>
  <c r="AP51" i="3"/>
  <c r="AO51" i="3"/>
  <c r="AM51" i="3"/>
  <c r="AK51" i="3"/>
  <c r="AI51" i="3"/>
  <c r="AG51" i="3"/>
  <c r="AE51" i="3"/>
  <c r="AC51" i="3"/>
  <c r="AA51" i="3"/>
  <c r="Y51" i="3"/>
  <c r="W51" i="3"/>
  <c r="U51" i="3"/>
  <c r="S51" i="3"/>
  <c r="P51" i="3"/>
  <c r="O51" i="3"/>
  <c r="N51" i="3"/>
  <c r="L51" i="3"/>
  <c r="J51" i="3"/>
  <c r="H51" i="3"/>
  <c r="F51" i="3"/>
  <c r="D51" i="3"/>
  <c r="JG50" i="3"/>
  <c r="JE50" i="3"/>
  <c r="JC50" i="3"/>
  <c r="JA50" i="3"/>
  <c r="IY50" i="3"/>
  <c r="IW50" i="3"/>
  <c r="IU50" i="3"/>
  <c r="IS50" i="3"/>
  <c r="IQ50" i="3"/>
  <c r="IO50" i="3"/>
  <c r="IM50" i="3"/>
  <c r="IK50" i="3"/>
  <c r="IG50" i="3"/>
  <c r="IF50" i="3"/>
  <c r="ID50" i="3"/>
  <c r="IB50" i="3"/>
  <c r="HZ50" i="3"/>
  <c r="HX50" i="3"/>
  <c r="HV50" i="3"/>
  <c r="HT50" i="3"/>
  <c r="HQ50" i="3"/>
  <c r="HO50" i="3"/>
  <c r="HM50" i="3"/>
  <c r="HK50" i="3"/>
  <c r="HI50" i="3"/>
  <c r="HD50" i="3"/>
  <c r="HC50" i="3"/>
  <c r="HB50" i="3"/>
  <c r="GZ50" i="3"/>
  <c r="GX50" i="3"/>
  <c r="GV50" i="3"/>
  <c r="GT50" i="3"/>
  <c r="GR50" i="3"/>
  <c r="GP50" i="3"/>
  <c r="GN50" i="3"/>
  <c r="GL50" i="3"/>
  <c r="GJ50" i="3"/>
  <c r="GH50" i="3"/>
  <c r="GF50" i="3"/>
  <c r="GB50" i="3"/>
  <c r="GA50" i="3"/>
  <c r="FZ50" i="3"/>
  <c r="FX50" i="3"/>
  <c r="FV50" i="3"/>
  <c r="FK50" i="3"/>
  <c r="FJ50" i="3"/>
  <c r="FI50" i="3"/>
  <c r="FG50" i="3"/>
  <c r="FE50" i="3"/>
  <c r="FC50" i="3"/>
  <c r="FA50" i="3"/>
  <c r="EY50" i="3"/>
  <c r="EW50" i="3"/>
  <c r="EU50" i="3"/>
  <c r="ES50" i="3"/>
  <c r="EQ50" i="3"/>
  <c r="EO50" i="3"/>
  <c r="EM50" i="3"/>
  <c r="EK50" i="3"/>
  <c r="EJ50" i="3"/>
  <c r="EI50" i="3"/>
  <c r="EG50" i="3"/>
  <c r="EE50" i="3"/>
  <c r="EC50" i="3"/>
  <c r="EA50" i="3"/>
  <c r="DY50" i="3"/>
  <c r="DW50" i="3"/>
  <c r="DU50" i="3"/>
  <c r="DS50" i="3"/>
  <c r="DQ50" i="3"/>
  <c r="DP50" i="3"/>
  <c r="DL50" i="3"/>
  <c r="CT50" i="3"/>
  <c r="CS50" i="3"/>
  <c r="CR50" i="3"/>
  <c r="CQ50" i="3"/>
  <c r="CO50" i="3"/>
  <c r="CM50" i="3"/>
  <c r="CK50" i="3"/>
  <c r="CI50" i="3"/>
  <c r="CG50" i="3"/>
  <c r="CE50" i="3"/>
  <c r="CC50" i="3"/>
  <c r="BY50" i="3"/>
  <c r="BW50" i="3"/>
  <c r="BU50" i="3"/>
  <c r="BR50" i="3"/>
  <c r="BQ50" i="3"/>
  <c r="BP50" i="3"/>
  <c r="BN50" i="3"/>
  <c r="BL50" i="3"/>
  <c r="BJ50" i="3"/>
  <c r="BH50" i="3"/>
  <c r="BF50" i="3"/>
  <c r="BD50" i="3"/>
  <c r="BB50" i="3"/>
  <c r="AZ50" i="3"/>
  <c r="AX50" i="3"/>
  <c r="AV50" i="3"/>
  <c r="AQ50" i="3"/>
  <c r="AP50" i="3"/>
  <c r="AO50" i="3"/>
  <c r="AM50" i="3"/>
  <c r="AK50" i="3"/>
  <c r="AI50" i="3"/>
  <c r="AG50" i="3"/>
  <c r="AE50" i="3"/>
  <c r="AC50" i="3"/>
  <c r="AA50" i="3"/>
  <c r="Y50" i="3"/>
  <c r="W50" i="3"/>
  <c r="U50" i="3"/>
  <c r="S50" i="3"/>
  <c r="P50" i="3"/>
  <c r="O50" i="3"/>
  <c r="N50" i="3"/>
  <c r="L50" i="3"/>
  <c r="J50" i="3"/>
  <c r="H50" i="3"/>
  <c r="F50" i="3"/>
  <c r="D50" i="3"/>
  <c r="JG49" i="3"/>
  <c r="JE49" i="3"/>
  <c r="JC49" i="3"/>
  <c r="JA49" i="3"/>
  <c r="IY49" i="3"/>
  <c r="IW49" i="3"/>
  <c r="IU49" i="3"/>
  <c r="IS49" i="3"/>
  <c r="IQ49" i="3"/>
  <c r="IO49" i="3"/>
  <c r="IM49" i="3"/>
  <c r="IK49" i="3"/>
  <c r="IG49" i="3"/>
  <c r="IF49" i="3"/>
  <c r="ID49" i="3"/>
  <c r="IB49" i="3"/>
  <c r="HZ49" i="3"/>
  <c r="HX49" i="3"/>
  <c r="HV49" i="3"/>
  <c r="HT49" i="3"/>
  <c r="HQ49" i="3"/>
  <c r="HO49" i="3"/>
  <c r="HM49" i="3"/>
  <c r="HK49" i="3"/>
  <c r="HI49" i="3"/>
  <c r="HD49" i="3"/>
  <c r="HC49" i="3"/>
  <c r="HB49" i="3"/>
  <c r="GZ49" i="3"/>
  <c r="GX49" i="3"/>
  <c r="GV49" i="3"/>
  <c r="GT49" i="3"/>
  <c r="GR49" i="3"/>
  <c r="GP49" i="3"/>
  <c r="GN49" i="3"/>
  <c r="GL49" i="3"/>
  <c r="GJ49" i="3"/>
  <c r="GH49" i="3"/>
  <c r="GF49" i="3"/>
  <c r="GB49" i="3"/>
  <c r="GA49" i="3"/>
  <c r="FZ49" i="3"/>
  <c r="FX49" i="3"/>
  <c r="FV49" i="3"/>
  <c r="FK49" i="3"/>
  <c r="FJ49" i="3"/>
  <c r="FI49" i="3"/>
  <c r="FG49" i="3"/>
  <c r="FE49" i="3"/>
  <c r="FC49" i="3"/>
  <c r="FA49" i="3"/>
  <c r="EY49" i="3"/>
  <c r="EW49" i="3"/>
  <c r="EU49" i="3"/>
  <c r="ES49" i="3"/>
  <c r="EQ49" i="3"/>
  <c r="EO49" i="3"/>
  <c r="EM49" i="3"/>
  <c r="EK49" i="3"/>
  <c r="EJ49" i="3"/>
  <c r="EI49" i="3"/>
  <c r="EG49" i="3"/>
  <c r="EE49" i="3"/>
  <c r="EC49" i="3"/>
  <c r="EA49" i="3"/>
  <c r="DY49" i="3"/>
  <c r="DW49" i="3"/>
  <c r="DU49" i="3"/>
  <c r="DS49" i="3"/>
  <c r="DQ49" i="3"/>
  <c r="DP49" i="3"/>
  <c r="DL49" i="3"/>
  <c r="CT49" i="3"/>
  <c r="CS49" i="3"/>
  <c r="CR49" i="3"/>
  <c r="CQ49" i="3"/>
  <c r="CO49" i="3"/>
  <c r="CM49" i="3"/>
  <c r="CK49" i="3"/>
  <c r="CI49" i="3"/>
  <c r="CG49" i="3"/>
  <c r="CE49" i="3"/>
  <c r="CC49" i="3"/>
  <c r="BY49" i="3"/>
  <c r="BW49" i="3"/>
  <c r="BU49" i="3"/>
  <c r="BR49" i="3"/>
  <c r="BQ49" i="3"/>
  <c r="BP49" i="3"/>
  <c r="BN49" i="3"/>
  <c r="BL49" i="3"/>
  <c r="BJ49" i="3"/>
  <c r="BH49" i="3"/>
  <c r="BF49" i="3"/>
  <c r="BD49" i="3"/>
  <c r="BB49" i="3"/>
  <c r="AZ49" i="3"/>
  <c r="AX49" i="3"/>
  <c r="AV49" i="3"/>
  <c r="AQ49" i="3"/>
  <c r="AP49" i="3"/>
  <c r="AO49" i="3"/>
  <c r="AM49" i="3"/>
  <c r="AK49" i="3"/>
  <c r="AI49" i="3"/>
  <c r="AG49" i="3"/>
  <c r="AE49" i="3"/>
  <c r="AC49" i="3"/>
  <c r="AA49" i="3"/>
  <c r="Y49" i="3"/>
  <c r="W49" i="3"/>
  <c r="U49" i="3"/>
  <c r="S49" i="3"/>
  <c r="P49" i="3"/>
  <c r="O49" i="3"/>
  <c r="N49" i="3"/>
  <c r="L49" i="3"/>
  <c r="J49" i="3"/>
  <c r="H49" i="3"/>
  <c r="F49" i="3"/>
  <c r="D49" i="3"/>
  <c r="JG48" i="3"/>
  <c r="JE48" i="3"/>
  <c r="JC48" i="3"/>
  <c r="JA48" i="3"/>
  <c r="IY48" i="3"/>
  <c r="IW48" i="3"/>
  <c r="IU48" i="3"/>
  <c r="IS48" i="3"/>
  <c r="IQ48" i="3"/>
  <c r="IO48" i="3"/>
  <c r="IM48" i="3"/>
  <c r="IK48" i="3"/>
  <c r="IG48" i="3"/>
  <c r="IF48" i="3"/>
  <c r="ID48" i="3"/>
  <c r="IB48" i="3"/>
  <c r="HZ48" i="3"/>
  <c r="HX48" i="3"/>
  <c r="HV48" i="3"/>
  <c r="HT48" i="3"/>
  <c r="HQ48" i="3"/>
  <c r="HO48" i="3"/>
  <c r="HM48" i="3"/>
  <c r="HK48" i="3"/>
  <c r="HI48" i="3"/>
  <c r="HD48" i="3"/>
  <c r="HC48" i="3"/>
  <c r="HB48" i="3"/>
  <c r="GZ48" i="3"/>
  <c r="GX48" i="3"/>
  <c r="GV48" i="3"/>
  <c r="GT48" i="3"/>
  <c r="GR48" i="3"/>
  <c r="GP48" i="3"/>
  <c r="GN48" i="3"/>
  <c r="GL48" i="3"/>
  <c r="GJ48" i="3"/>
  <c r="GH48" i="3"/>
  <c r="GF48" i="3"/>
  <c r="GB48" i="3"/>
  <c r="GA48" i="3"/>
  <c r="FZ48" i="3"/>
  <c r="FX48" i="3"/>
  <c r="FV48" i="3"/>
  <c r="FK48" i="3"/>
  <c r="FJ48" i="3"/>
  <c r="FI48" i="3"/>
  <c r="FG48" i="3"/>
  <c r="FE48" i="3"/>
  <c r="FC48" i="3"/>
  <c r="FA48" i="3"/>
  <c r="EY48" i="3"/>
  <c r="EW48" i="3"/>
  <c r="EU48" i="3"/>
  <c r="ES48" i="3"/>
  <c r="EQ48" i="3"/>
  <c r="EO48" i="3"/>
  <c r="EM48" i="3"/>
  <c r="EK48" i="3"/>
  <c r="EJ48" i="3"/>
  <c r="EI48" i="3"/>
  <c r="EG48" i="3"/>
  <c r="EE48" i="3"/>
  <c r="EC48" i="3"/>
  <c r="EA48" i="3"/>
  <c r="DY48" i="3"/>
  <c r="DW48" i="3"/>
  <c r="DU48" i="3"/>
  <c r="DS48" i="3"/>
  <c r="DQ48" i="3"/>
  <c r="DP48" i="3"/>
  <c r="DL48" i="3"/>
  <c r="CT48" i="3"/>
  <c r="CS48" i="3"/>
  <c r="CR48" i="3"/>
  <c r="CQ48" i="3"/>
  <c r="CO48" i="3"/>
  <c r="CM48" i="3"/>
  <c r="CK48" i="3"/>
  <c r="CI48" i="3"/>
  <c r="CG48" i="3"/>
  <c r="CE48" i="3"/>
  <c r="CC48" i="3"/>
  <c r="BY48" i="3"/>
  <c r="BW48" i="3"/>
  <c r="BU48" i="3"/>
  <c r="BR48" i="3"/>
  <c r="BQ48" i="3"/>
  <c r="BP48" i="3"/>
  <c r="BN48" i="3"/>
  <c r="BL48" i="3"/>
  <c r="BJ48" i="3"/>
  <c r="BH48" i="3"/>
  <c r="BF48" i="3"/>
  <c r="BD48" i="3"/>
  <c r="BB48" i="3"/>
  <c r="AZ48" i="3"/>
  <c r="AX48" i="3"/>
  <c r="AV48" i="3"/>
  <c r="AQ48" i="3"/>
  <c r="AP48" i="3"/>
  <c r="AO48" i="3"/>
  <c r="AM48" i="3"/>
  <c r="AK48" i="3"/>
  <c r="AI48" i="3"/>
  <c r="AG48" i="3"/>
  <c r="AE48" i="3"/>
  <c r="AC48" i="3"/>
  <c r="AA48" i="3"/>
  <c r="Y48" i="3"/>
  <c r="W48" i="3"/>
  <c r="U48" i="3"/>
  <c r="S48" i="3"/>
  <c r="P48" i="3"/>
  <c r="O48" i="3"/>
  <c r="N48" i="3"/>
  <c r="L48" i="3"/>
  <c r="J48" i="3"/>
  <c r="H48" i="3"/>
  <c r="F48" i="3"/>
  <c r="D48" i="3"/>
  <c r="FJ47" i="3"/>
  <c r="EK47" i="3"/>
  <c r="EJ47" i="3"/>
  <c r="EI47" i="3"/>
  <c r="EG47" i="3"/>
  <c r="EE47" i="3"/>
  <c r="EC47" i="3"/>
  <c r="EA47" i="3"/>
  <c r="DY47" i="3"/>
  <c r="DW47" i="3"/>
  <c r="DU47" i="3"/>
  <c r="DS47" i="3"/>
  <c r="DQ47" i="3"/>
  <c r="DP47" i="3"/>
  <c r="CT47" i="3"/>
  <c r="CS47" i="3"/>
  <c r="CR47" i="3"/>
  <c r="CQ47" i="3"/>
  <c r="CO47" i="3"/>
  <c r="CM47" i="3"/>
  <c r="CK47" i="3"/>
  <c r="CI47" i="3"/>
  <c r="CG47" i="3"/>
  <c r="CE47" i="3"/>
  <c r="CC47" i="3"/>
  <c r="BY47" i="3"/>
  <c r="BW47" i="3"/>
  <c r="BU47" i="3"/>
  <c r="BR47" i="3"/>
  <c r="BQ47" i="3"/>
  <c r="BP47" i="3"/>
  <c r="BN47" i="3"/>
  <c r="BL47" i="3"/>
  <c r="BJ47" i="3"/>
  <c r="BH47" i="3"/>
  <c r="BF47" i="3"/>
  <c r="BD47" i="3"/>
  <c r="BB47" i="3"/>
  <c r="AZ47" i="3"/>
  <c r="AX47" i="3"/>
  <c r="AV47" i="3"/>
  <c r="AQ47" i="3"/>
  <c r="AP47" i="3"/>
  <c r="AO47" i="3"/>
  <c r="AM47" i="3"/>
  <c r="AK47" i="3"/>
  <c r="AI47" i="3"/>
  <c r="AG47" i="3"/>
  <c r="AE47" i="3"/>
  <c r="AC47" i="3"/>
  <c r="AA47" i="3"/>
  <c r="Y47" i="3"/>
  <c r="W47" i="3"/>
  <c r="U47" i="3"/>
  <c r="S47" i="3"/>
  <c r="P47" i="3"/>
  <c r="O47" i="3"/>
  <c r="N47" i="3"/>
  <c r="L47" i="3"/>
  <c r="J47" i="3"/>
  <c r="H47" i="3"/>
  <c r="F47" i="3"/>
  <c r="D47" i="3"/>
  <c r="FJ46" i="3"/>
  <c r="EK46" i="3"/>
  <c r="EJ46" i="3"/>
  <c r="EI46" i="3"/>
  <c r="EG46" i="3"/>
  <c r="EE46" i="3"/>
  <c r="EC46" i="3"/>
  <c r="EA46" i="3"/>
  <c r="DY46" i="3"/>
  <c r="DW46" i="3"/>
  <c r="DU46" i="3"/>
  <c r="DS46" i="3"/>
  <c r="DQ46" i="3"/>
  <c r="DP46" i="3"/>
  <c r="CT46" i="3"/>
  <c r="CS46" i="3"/>
  <c r="CR46" i="3"/>
  <c r="CQ46" i="3"/>
  <c r="CO46" i="3"/>
  <c r="CM46" i="3"/>
  <c r="CK46" i="3"/>
  <c r="CI46" i="3"/>
  <c r="CG46" i="3"/>
  <c r="CE46" i="3"/>
  <c r="CC46" i="3"/>
  <c r="BY46" i="3"/>
  <c r="BW46" i="3"/>
  <c r="BU46" i="3"/>
  <c r="BR46" i="3"/>
  <c r="BQ46" i="3"/>
  <c r="BP46" i="3"/>
  <c r="BN46" i="3"/>
  <c r="BL46" i="3"/>
  <c r="BJ46" i="3"/>
  <c r="BH46" i="3"/>
  <c r="BF46" i="3"/>
  <c r="BD46" i="3"/>
  <c r="BB46" i="3"/>
  <c r="AZ46" i="3"/>
  <c r="AX46" i="3"/>
  <c r="AV46" i="3"/>
  <c r="AQ46" i="3"/>
  <c r="AP46" i="3"/>
  <c r="AO46" i="3"/>
  <c r="AM46" i="3"/>
  <c r="AK46" i="3"/>
  <c r="AI46" i="3"/>
  <c r="AG46" i="3"/>
  <c r="AE46" i="3"/>
  <c r="AC46" i="3"/>
  <c r="AA46" i="3"/>
  <c r="Y46" i="3"/>
  <c r="W46" i="3"/>
  <c r="U46" i="3"/>
  <c r="S46" i="3"/>
  <c r="P46" i="3"/>
  <c r="O46" i="3"/>
  <c r="N46" i="3"/>
  <c r="L46" i="3"/>
  <c r="J46" i="3"/>
  <c r="H46" i="3"/>
  <c r="F46" i="3"/>
  <c r="D46" i="3"/>
  <c r="JG45" i="3"/>
  <c r="JE45" i="3"/>
  <c r="JC45" i="3"/>
  <c r="JA45" i="3"/>
  <c r="IY45" i="3"/>
  <c r="IW45" i="3"/>
  <c r="IU45" i="3"/>
  <c r="IS45" i="3"/>
  <c r="IQ45" i="3"/>
  <c r="IO45" i="3"/>
  <c r="IM45" i="3"/>
  <c r="IK45" i="3"/>
  <c r="IG45" i="3"/>
  <c r="IF45" i="3"/>
  <c r="ID45" i="3"/>
  <c r="IB45" i="3"/>
  <c r="HZ45" i="3"/>
  <c r="HX45" i="3"/>
  <c r="HV45" i="3"/>
  <c r="HT45" i="3"/>
  <c r="HQ45" i="3"/>
  <c r="HO45" i="3"/>
  <c r="HM45" i="3"/>
  <c r="HK45" i="3"/>
  <c r="HI45" i="3"/>
  <c r="HD45" i="3"/>
  <c r="HC45" i="3"/>
  <c r="HB45" i="3"/>
  <c r="GZ45" i="3"/>
  <c r="GX45" i="3"/>
  <c r="GV45" i="3"/>
  <c r="GT45" i="3"/>
  <c r="GR45" i="3"/>
  <c r="GP45" i="3"/>
  <c r="GN45" i="3"/>
  <c r="GL45" i="3"/>
  <c r="GJ45" i="3"/>
  <c r="GH45" i="3"/>
  <c r="GF45" i="3"/>
  <c r="GB45" i="3"/>
  <c r="GA45" i="3"/>
  <c r="FZ45" i="3"/>
  <c r="FX45" i="3"/>
  <c r="FV45" i="3"/>
  <c r="FK45" i="3"/>
  <c r="FJ45" i="3"/>
  <c r="FI45" i="3"/>
  <c r="FG45" i="3"/>
  <c r="FE45" i="3"/>
  <c r="FC45" i="3"/>
  <c r="FA45" i="3"/>
  <c r="EY45" i="3"/>
  <c r="EW45" i="3"/>
  <c r="EU45" i="3"/>
  <c r="ES45" i="3"/>
  <c r="EQ45" i="3"/>
  <c r="EO45" i="3"/>
  <c r="EM45" i="3"/>
  <c r="EK45" i="3"/>
  <c r="EJ45" i="3"/>
  <c r="EI45" i="3"/>
  <c r="EG45" i="3"/>
  <c r="EE45" i="3"/>
  <c r="EC45" i="3"/>
  <c r="EA45" i="3"/>
  <c r="DY45" i="3"/>
  <c r="DW45" i="3"/>
  <c r="DU45" i="3"/>
  <c r="DS45" i="3"/>
  <c r="DQ45" i="3"/>
  <c r="DP45" i="3"/>
  <c r="DL45" i="3"/>
  <c r="CT45" i="3"/>
  <c r="CS45" i="3"/>
  <c r="CR45" i="3"/>
  <c r="CQ45" i="3"/>
  <c r="CO45" i="3"/>
  <c r="CM45" i="3"/>
  <c r="CL45" i="3"/>
  <c r="CK45" i="3"/>
  <c r="CJ45" i="3"/>
  <c r="CI45" i="3"/>
  <c r="CG45" i="3"/>
  <c r="CE45" i="3"/>
  <c r="CC45" i="3"/>
  <c r="BY45" i="3"/>
  <c r="BW45" i="3"/>
  <c r="BU45" i="3"/>
  <c r="BR45" i="3"/>
  <c r="BQ45" i="3"/>
  <c r="BP45" i="3"/>
  <c r="BN45" i="3"/>
  <c r="BL45" i="3"/>
  <c r="BJ45" i="3"/>
  <c r="BH45" i="3"/>
  <c r="BF45" i="3"/>
  <c r="BD45" i="3"/>
  <c r="BB45" i="3"/>
  <c r="AZ45" i="3"/>
  <c r="AX45" i="3"/>
  <c r="AV45" i="3"/>
  <c r="AQ45" i="3"/>
  <c r="AP45" i="3"/>
  <c r="AO45" i="3"/>
  <c r="AM45" i="3"/>
  <c r="AK45" i="3"/>
  <c r="AI45" i="3"/>
  <c r="AG45" i="3"/>
  <c r="AE45" i="3"/>
  <c r="AC45" i="3"/>
  <c r="AA45" i="3"/>
  <c r="Y45" i="3"/>
  <c r="W45" i="3"/>
  <c r="U45" i="3"/>
  <c r="S45" i="3"/>
  <c r="P45" i="3"/>
  <c r="O45" i="3"/>
  <c r="N45" i="3"/>
  <c r="L45" i="3"/>
  <c r="J45" i="3"/>
  <c r="H45" i="3"/>
  <c r="F45" i="3"/>
  <c r="D45" i="3"/>
  <c r="JG44" i="3"/>
  <c r="JE44" i="3"/>
  <c r="JC44" i="3"/>
  <c r="JA44" i="3"/>
  <c r="IY44" i="3"/>
  <c r="IW44" i="3"/>
  <c r="IU44" i="3"/>
  <c r="IS44" i="3"/>
  <c r="IQ44" i="3"/>
  <c r="IO44" i="3"/>
  <c r="IM44" i="3"/>
  <c r="IK44" i="3"/>
  <c r="IG44" i="3"/>
  <c r="IF44" i="3"/>
  <c r="ID44" i="3"/>
  <c r="IB44" i="3"/>
  <c r="HZ44" i="3"/>
  <c r="HX44" i="3"/>
  <c r="HV44" i="3"/>
  <c r="HT44" i="3"/>
  <c r="HQ44" i="3"/>
  <c r="HO44" i="3"/>
  <c r="HM44" i="3"/>
  <c r="HK44" i="3"/>
  <c r="HI44" i="3"/>
  <c r="HD44" i="3"/>
  <c r="HC44" i="3"/>
  <c r="HB44" i="3"/>
  <c r="GZ44" i="3"/>
  <c r="GX44" i="3"/>
  <c r="GV44" i="3"/>
  <c r="GT44" i="3"/>
  <c r="GR44" i="3"/>
  <c r="GP44" i="3"/>
  <c r="GN44" i="3"/>
  <c r="GL44" i="3"/>
  <c r="GJ44" i="3"/>
  <c r="GH44" i="3"/>
  <c r="GF44" i="3"/>
  <c r="GB44" i="3"/>
  <c r="GA44" i="3"/>
  <c r="FZ44" i="3"/>
  <c r="FX44" i="3"/>
  <c r="FV44" i="3"/>
  <c r="FK44" i="3"/>
  <c r="FJ44" i="3"/>
  <c r="FI44" i="3"/>
  <c r="FG44" i="3"/>
  <c r="FE44" i="3"/>
  <c r="FC44" i="3"/>
  <c r="FA44" i="3"/>
  <c r="EY44" i="3"/>
  <c r="EW44" i="3"/>
  <c r="EU44" i="3"/>
  <c r="ES44" i="3"/>
  <c r="EQ44" i="3"/>
  <c r="EO44" i="3"/>
  <c r="EM44" i="3"/>
  <c r="EK44" i="3"/>
  <c r="EJ44" i="3"/>
  <c r="EI44" i="3"/>
  <c r="EG44" i="3"/>
  <c r="EE44" i="3"/>
  <c r="EC44" i="3"/>
  <c r="EA44" i="3"/>
  <c r="DY44" i="3"/>
  <c r="DW44" i="3"/>
  <c r="DU44" i="3"/>
  <c r="DS44" i="3"/>
  <c r="DQ44" i="3"/>
  <c r="DP44" i="3"/>
  <c r="DL44" i="3"/>
  <c r="CT44" i="3"/>
  <c r="CS44" i="3"/>
  <c r="CR44" i="3"/>
  <c r="CQ44" i="3"/>
  <c r="CO44" i="3"/>
  <c r="CM44" i="3"/>
  <c r="CL44" i="3"/>
  <c r="CK44" i="3"/>
  <c r="CJ44" i="3"/>
  <c r="CI44" i="3"/>
  <c r="CG44" i="3"/>
  <c r="CE44" i="3"/>
  <c r="CC44" i="3"/>
  <c r="BY44" i="3"/>
  <c r="BW44" i="3"/>
  <c r="BU44" i="3"/>
  <c r="BR44" i="3"/>
  <c r="BQ44" i="3"/>
  <c r="BP44" i="3"/>
  <c r="BN44" i="3"/>
  <c r="BL44" i="3"/>
  <c r="BJ44" i="3"/>
  <c r="BH44" i="3"/>
  <c r="BF44" i="3"/>
  <c r="BD44" i="3"/>
  <c r="BB44" i="3"/>
  <c r="AZ44" i="3"/>
  <c r="AX44" i="3"/>
  <c r="AV44" i="3"/>
  <c r="AQ44" i="3"/>
  <c r="AP44" i="3"/>
  <c r="AO44" i="3"/>
  <c r="AM44" i="3"/>
  <c r="AK44" i="3"/>
  <c r="AI44" i="3"/>
  <c r="AG44" i="3"/>
  <c r="AE44" i="3"/>
  <c r="AC44" i="3"/>
  <c r="AA44" i="3"/>
  <c r="Y44" i="3"/>
  <c r="W44" i="3"/>
  <c r="U44" i="3"/>
  <c r="S44" i="3"/>
  <c r="P44" i="3"/>
  <c r="O44" i="3"/>
  <c r="N44" i="3"/>
  <c r="L44" i="3"/>
  <c r="J44" i="3"/>
  <c r="H44" i="3"/>
  <c r="F44" i="3"/>
  <c r="D44" i="3"/>
  <c r="JG43" i="3"/>
  <c r="JE43" i="3"/>
  <c r="JC43" i="3"/>
  <c r="JA43" i="3"/>
  <c r="IY43" i="3"/>
  <c r="IW43" i="3"/>
  <c r="IU43" i="3"/>
  <c r="IS43" i="3"/>
  <c r="IQ43" i="3"/>
  <c r="IO43" i="3"/>
  <c r="IM43" i="3"/>
  <c r="IK43" i="3"/>
  <c r="IG43" i="3"/>
  <c r="IF43" i="3"/>
  <c r="ID43" i="3"/>
  <c r="IB43" i="3"/>
  <c r="HZ43" i="3"/>
  <c r="HX43" i="3"/>
  <c r="HV43" i="3"/>
  <c r="HT43" i="3"/>
  <c r="HQ43" i="3"/>
  <c r="HO43" i="3"/>
  <c r="HM43" i="3"/>
  <c r="HK43" i="3"/>
  <c r="HI43" i="3"/>
  <c r="HD43" i="3"/>
  <c r="HC43" i="3"/>
  <c r="HB43" i="3"/>
  <c r="GZ43" i="3"/>
  <c r="GX43" i="3"/>
  <c r="GV43" i="3"/>
  <c r="GT43" i="3"/>
  <c r="GR43" i="3"/>
  <c r="GP43" i="3"/>
  <c r="GN43" i="3"/>
  <c r="GL43" i="3"/>
  <c r="GJ43" i="3"/>
  <c r="GH43" i="3"/>
  <c r="GF43" i="3"/>
  <c r="GB43" i="3"/>
  <c r="GA43" i="3"/>
  <c r="FZ43" i="3"/>
  <c r="FX43" i="3"/>
  <c r="FV43" i="3"/>
  <c r="FK43" i="3"/>
  <c r="FJ43" i="3"/>
  <c r="FI43" i="3"/>
  <c r="FG43" i="3"/>
  <c r="FE43" i="3"/>
  <c r="FC43" i="3"/>
  <c r="FA43" i="3"/>
  <c r="EY43" i="3"/>
  <c r="EW43" i="3"/>
  <c r="EU43" i="3"/>
  <c r="ES43" i="3"/>
  <c r="EQ43" i="3"/>
  <c r="EO43" i="3"/>
  <c r="EM43" i="3"/>
  <c r="EK43" i="3"/>
  <c r="EJ43" i="3"/>
  <c r="EI43" i="3"/>
  <c r="EG43" i="3"/>
  <c r="EE43" i="3"/>
  <c r="EC43" i="3"/>
  <c r="EA43" i="3"/>
  <c r="DY43" i="3"/>
  <c r="DW43" i="3"/>
  <c r="DU43" i="3"/>
  <c r="DS43" i="3"/>
  <c r="DQ43" i="3"/>
  <c r="DP43" i="3"/>
  <c r="DL43" i="3"/>
  <c r="CT43" i="3"/>
  <c r="CS43" i="3"/>
  <c r="CR43" i="3"/>
  <c r="CQ43" i="3"/>
  <c r="CO43" i="3"/>
  <c r="CM43" i="3"/>
  <c r="CK43" i="3"/>
  <c r="CI43" i="3"/>
  <c r="CG43" i="3"/>
  <c r="CE43" i="3"/>
  <c r="CC43" i="3"/>
  <c r="BY43" i="3"/>
  <c r="BW43" i="3"/>
  <c r="BU43" i="3"/>
  <c r="BR43" i="3"/>
  <c r="BQ43" i="3"/>
  <c r="BP43" i="3"/>
  <c r="BN43" i="3"/>
  <c r="BL43" i="3"/>
  <c r="BJ43" i="3"/>
  <c r="BH43" i="3"/>
  <c r="BF43" i="3"/>
  <c r="BD43" i="3"/>
  <c r="BB43" i="3"/>
  <c r="AZ43" i="3"/>
  <c r="AX43" i="3"/>
  <c r="AV43" i="3"/>
  <c r="AQ43" i="3"/>
  <c r="AP43" i="3"/>
  <c r="AO43" i="3"/>
  <c r="AM43" i="3"/>
  <c r="AK43" i="3"/>
  <c r="AI43" i="3"/>
  <c r="AG43" i="3"/>
  <c r="AE43" i="3"/>
  <c r="AC43" i="3"/>
  <c r="AA43" i="3"/>
  <c r="Y43" i="3"/>
  <c r="W43" i="3"/>
  <c r="U43" i="3"/>
  <c r="S43" i="3"/>
  <c r="P43" i="3"/>
  <c r="O43" i="3"/>
  <c r="N43" i="3"/>
  <c r="L43" i="3"/>
  <c r="J43" i="3"/>
  <c r="H43" i="3"/>
  <c r="F43" i="3"/>
  <c r="D43" i="3"/>
  <c r="JG42" i="3"/>
  <c r="JE42" i="3"/>
  <c r="JC42" i="3"/>
  <c r="JA42" i="3"/>
  <c r="IY42" i="3"/>
  <c r="IW42" i="3"/>
  <c r="IU42" i="3"/>
  <c r="IS42" i="3"/>
  <c r="IQ42" i="3"/>
  <c r="IO42" i="3"/>
  <c r="IM42" i="3"/>
  <c r="IK42" i="3"/>
  <c r="IG42" i="3"/>
  <c r="IF42" i="3"/>
  <c r="ID42" i="3"/>
  <c r="IB42" i="3"/>
  <c r="HZ42" i="3"/>
  <c r="HX42" i="3"/>
  <c r="HV42" i="3"/>
  <c r="HT42" i="3"/>
  <c r="HQ42" i="3"/>
  <c r="HO42" i="3"/>
  <c r="HM42" i="3"/>
  <c r="HK42" i="3"/>
  <c r="HI42" i="3"/>
  <c r="HD42" i="3"/>
  <c r="HC42" i="3"/>
  <c r="HB42" i="3"/>
  <c r="GZ42" i="3"/>
  <c r="GX42" i="3"/>
  <c r="GV42" i="3"/>
  <c r="GT42" i="3"/>
  <c r="GR42" i="3"/>
  <c r="GP42" i="3"/>
  <c r="GN42" i="3"/>
  <c r="GL42" i="3"/>
  <c r="GJ42" i="3"/>
  <c r="GH42" i="3"/>
  <c r="GF42" i="3"/>
  <c r="GB42" i="3"/>
  <c r="GA42" i="3"/>
  <c r="FZ42" i="3"/>
  <c r="FX42" i="3"/>
  <c r="FV42" i="3"/>
  <c r="FK42" i="3"/>
  <c r="FJ42" i="3"/>
  <c r="FI42" i="3"/>
  <c r="FG42" i="3"/>
  <c r="FE42" i="3"/>
  <c r="FC42" i="3"/>
  <c r="FA42" i="3"/>
  <c r="EY42" i="3"/>
  <c r="EW42" i="3"/>
  <c r="EU42" i="3"/>
  <c r="ES42" i="3"/>
  <c r="EQ42" i="3"/>
  <c r="EO42" i="3"/>
  <c r="EM42" i="3"/>
  <c r="EK42" i="3"/>
  <c r="EJ42" i="3"/>
  <c r="EI42" i="3"/>
  <c r="EG42" i="3"/>
  <c r="EE42" i="3"/>
  <c r="EC42" i="3"/>
  <c r="EA42" i="3"/>
  <c r="DY42" i="3"/>
  <c r="DW42" i="3"/>
  <c r="DU42" i="3"/>
  <c r="DS42" i="3"/>
  <c r="DQ42" i="3"/>
  <c r="DP42" i="3"/>
  <c r="DL42" i="3"/>
  <c r="CT42" i="3"/>
  <c r="CS42" i="3"/>
  <c r="CR42" i="3"/>
  <c r="CQ42" i="3"/>
  <c r="CO42" i="3"/>
  <c r="CM42" i="3"/>
  <c r="CK42" i="3"/>
  <c r="CI42" i="3"/>
  <c r="CG42" i="3"/>
  <c r="CE42" i="3"/>
  <c r="CC42" i="3"/>
  <c r="BY42" i="3"/>
  <c r="BW42" i="3"/>
  <c r="BU42" i="3"/>
  <c r="BR42" i="3"/>
  <c r="BQ42" i="3"/>
  <c r="BP42" i="3"/>
  <c r="BN42" i="3"/>
  <c r="BL42" i="3"/>
  <c r="BJ42" i="3"/>
  <c r="BH42" i="3"/>
  <c r="BF42" i="3"/>
  <c r="BD42" i="3"/>
  <c r="BB42" i="3"/>
  <c r="AZ42" i="3"/>
  <c r="AX42" i="3"/>
  <c r="AV42" i="3"/>
  <c r="AQ42" i="3"/>
  <c r="AP42" i="3"/>
  <c r="AO42" i="3"/>
  <c r="AM42" i="3"/>
  <c r="AK42" i="3"/>
  <c r="AI42" i="3"/>
  <c r="AG42" i="3"/>
  <c r="AE42" i="3"/>
  <c r="AC42" i="3"/>
  <c r="AA42" i="3"/>
  <c r="Y42" i="3"/>
  <c r="W42" i="3"/>
  <c r="U42" i="3"/>
  <c r="S42" i="3"/>
  <c r="P42" i="3"/>
  <c r="O42" i="3"/>
  <c r="N42" i="3"/>
  <c r="L42" i="3"/>
  <c r="J42" i="3"/>
  <c r="H42" i="3"/>
  <c r="F42" i="3"/>
  <c r="D42" i="3"/>
  <c r="FJ41" i="3"/>
  <c r="EK41" i="3"/>
  <c r="EJ41" i="3"/>
  <c r="EI41" i="3"/>
  <c r="EG41" i="3"/>
  <c r="EE41" i="3"/>
  <c r="EC41" i="3"/>
  <c r="EA41" i="3"/>
  <c r="DY41" i="3"/>
  <c r="DW41" i="3"/>
  <c r="DU41" i="3"/>
  <c r="DS41" i="3"/>
  <c r="DQ41" i="3"/>
  <c r="DP41" i="3"/>
  <c r="CT41" i="3"/>
  <c r="CS41" i="3"/>
  <c r="CR41" i="3"/>
  <c r="CQ41" i="3"/>
  <c r="CO41" i="3"/>
  <c r="CM41" i="3"/>
  <c r="CK41" i="3"/>
  <c r="CI41" i="3"/>
  <c r="CG41" i="3"/>
  <c r="CE41" i="3"/>
  <c r="CC41" i="3"/>
  <c r="BY41" i="3"/>
  <c r="BW41" i="3"/>
  <c r="BU41" i="3"/>
  <c r="BR41" i="3"/>
  <c r="BQ41" i="3"/>
  <c r="BP41" i="3"/>
  <c r="BN41" i="3"/>
  <c r="BL41" i="3"/>
  <c r="BJ41" i="3"/>
  <c r="BH41" i="3"/>
  <c r="BF41" i="3"/>
  <c r="BD41" i="3"/>
  <c r="BB41" i="3"/>
  <c r="AZ41" i="3"/>
  <c r="AX41" i="3"/>
  <c r="AV41" i="3"/>
  <c r="AQ41" i="3"/>
  <c r="AP41" i="3"/>
  <c r="AO41" i="3"/>
  <c r="AM41" i="3"/>
  <c r="AK41" i="3"/>
  <c r="AI41" i="3"/>
  <c r="AG41" i="3"/>
  <c r="AE41" i="3"/>
  <c r="AC41" i="3"/>
  <c r="AA41" i="3"/>
  <c r="Y41" i="3"/>
  <c r="W41" i="3"/>
  <c r="U41" i="3"/>
  <c r="S41" i="3"/>
  <c r="P41" i="3"/>
  <c r="O41" i="3"/>
  <c r="N41" i="3"/>
  <c r="L41" i="3"/>
  <c r="J41" i="3"/>
  <c r="H41" i="3"/>
  <c r="F41" i="3"/>
  <c r="D41" i="3"/>
  <c r="FJ40" i="3"/>
  <c r="EK40" i="3"/>
  <c r="EJ40" i="3"/>
  <c r="EI40" i="3"/>
  <c r="EG40" i="3"/>
  <c r="EE40" i="3"/>
  <c r="EC40" i="3"/>
  <c r="EA40" i="3"/>
  <c r="DY40" i="3"/>
  <c r="DW40" i="3"/>
  <c r="DU40" i="3"/>
  <c r="DS40" i="3"/>
  <c r="DQ40" i="3"/>
  <c r="DP40" i="3"/>
  <c r="CT40" i="3"/>
  <c r="CS40" i="3"/>
  <c r="CR40" i="3"/>
  <c r="CQ40" i="3"/>
  <c r="CO40" i="3"/>
  <c r="CM40" i="3"/>
  <c r="CK40" i="3"/>
  <c r="CI40" i="3"/>
  <c r="CG40" i="3"/>
  <c r="CE40" i="3"/>
  <c r="CC40" i="3"/>
  <c r="BY40" i="3"/>
  <c r="BW40" i="3"/>
  <c r="BU40" i="3"/>
  <c r="BR40" i="3"/>
  <c r="BQ40" i="3"/>
  <c r="BP40" i="3"/>
  <c r="BN40" i="3"/>
  <c r="BL40" i="3"/>
  <c r="BJ40" i="3"/>
  <c r="BH40" i="3"/>
  <c r="BF40" i="3"/>
  <c r="BD40" i="3"/>
  <c r="BB40" i="3"/>
  <c r="AZ40" i="3"/>
  <c r="AX40" i="3"/>
  <c r="AV40" i="3"/>
  <c r="AQ40" i="3"/>
  <c r="AP40" i="3"/>
  <c r="AO40" i="3"/>
  <c r="AM40" i="3"/>
  <c r="AK40" i="3"/>
  <c r="AI40" i="3"/>
  <c r="AG40" i="3"/>
  <c r="AE40" i="3"/>
  <c r="AC40" i="3"/>
  <c r="AA40" i="3"/>
  <c r="Y40" i="3"/>
  <c r="W40" i="3"/>
  <c r="U40" i="3"/>
  <c r="S40" i="3"/>
  <c r="P40" i="3"/>
  <c r="O40" i="3"/>
  <c r="N40" i="3"/>
  <c r="L40" i="3"/>
  <c r="J40" i="3"/>
  <c r="H40" i="3"/>
  <c r="F40" i="3"/>
  <c r="D40" i="3"/>
  <c r="JG39" i="3"/>
  <c r="JE39" i="3"/>
  <c r="JC39" i="3"/>
  <c r="JA39" i="3"/>
  <c r="IY39" i="3"/>
  <c r="IW39" i="3"/>
  <c r="IU39" i="3"/>
  <c r="IS39" i="3"/>
  <c r="IQ39" i="3"/>
  <c r="IO39" i="3"/>
  <c r="IM39" i="3"/>
  <c r="IK39" i="3"/>
  <c r="IG39" i="3"/>
  <c r="IF39" i="3"/>
  <c r="ID39" i="3"/>
  <c r="IB39" i="3"/>
  <c r="HZ39" i="3"/>
  <c r="HX39" i="3"/>
  <c r="HV39" i="3"/>
  <c r="HT39" i="3"/>
  <c r="HQ39" i="3"/>
  <c r="HO39" i="3"/>
  <c r="HM39" i="3"/>
  <c r="HK39" i="3"/>
  <c r="HI39" i="3"/>
  <c r="HD39" i="3"/>
  <c r="HC39" i="3"/>
  <c r="HB39" i="3"/>
  <c r="GZ39" i="3"/>
  <c r="GX39" i="3"/>
  <c r="GV39" i="3"/>
  <c r="GT39" i="3"/>
  <c r="GR39" i="3"/>
  <c r="GP39" i="3"/>
  <c r="GN39" i="3"/>
  <c r="GL39" i="3"/>
  <c r="GJ39" i="3"/>
  <c r="GH39" i="3"/>
  <c r="GF39" i="3"/>
  <c r="GB39" i="3"/>
  <c r="GA39" i="3"/>
  <c r="FZ39" i="3"/>
  <c r="FX39" i="3"/>
  <c r="FV39" i="3"/>
  <c r="FK39" i="3"/>
  <c r="FJ39" i="3"/>
  <c r="FI39" i="3"/>
  <c r="FG39" i="3"/>
  <c r="FE39" i="3"/>
  <c r="FC39" i="3"/>
  <c r="FA39" i="3"/>
  <c r="EY39" i="3"/>
  <c r="EW39" i="3"/>
  <c r="EU39" i="3"/>
  <c r="ES39" i="3"/>
  <c r="EQ39" i="3"/>
  <c r="EO39" i="3"/>
  <c r="EM39" i="3"/>
  <c r="EK39" i="3"/>
  <c r="EJ39" i="3"/>
  <c r="EI39" i="3"/>
  <c r="EG39" i="3"/>
  <c r="EE39" i="3"/>
  <c r="EC39" i="3"/>
  <c r="EA39" i="3"/>
  <c r="DY39" i="3"/>
  <c r="DW39" i="3"/>
  <c r="DU39" i="3"/>
  <c r="DS39" i="3"/>
  <c r="DQ39" i="3"/>
  <c r="DP39" i="3"/>
  <c r="DL39" i="3"/>
  <c r="CT39" i="3"/>
  <c r="CS39" i="3"/>
  <c r="CR39" i="3"/>
  <c r="CQ39" i="3"/>
  <c r="CO39" i="3"/>
  <c r="CM39" i="3"/>
  <c r="CL39" i="3"/>
  <c r="CK39" i="3"/>
  <c r="CJ39" i="3"/>
  <c r="CI39" i="3"/>
  <c r="CG39" i="3"/>
  <c r="CE39" i="3"/>
  <c r="CC39" i="3"/>
  <c r="BY39" i="3"/>
  <c r="BW39" i="3"/>
  <c r="BU39" i="3"/>
  <c r="BR39" i="3"/>
  <c r="BQ39" i="3"/>
  <c r="BP39" i="3"/>
  <c r="BN39" i="3"/>
  <c r="BL39" i="3"/>
  <c r="BJ39" i="3"/>
  <c r="BH39" i="3"/>
  <c r="BF39" i="3"/>
  <c r="BD39" i="3"/>
  <c r="BB39" i="3"/>
  <c r="AZ39" i="3"/>
  <c r="AX39" i="3"/>
  <c r="AV39" i="3"/>
  <c r="AQ39" i="3"/>
  <c r="AP39" i="3"/>
  <c r="AO39" i="3"/>
  <c r="AM39" i="3"/>
  <c r="AK39" i="3"/>
  <c r="AI39" i="3"/>
  <c r="AG39" i="3"/>
  <c r="AE39" i="3"/>
  <c r="AC39" i="3"/>
  <c r="AA39" i="3"/>
  <c r="Y39" i="3"/>
  <c r="W39" i="3"/>
  <c r="U39" i="3"/>
  <c r="S39" i="3"/>
  <c r="P39" i="3"/>
  <c r="O39" i="3"/>
  <c r="N39" i="3"/>
  <c r="L39" i="3"/>
  <c r="J39" i="3"/>
  <c r="H39" i="3"/>
  <c r="F39" i="3"/>
  <c r="D39" i="3"/>
  <c r="JG38" i="3"/>
  <c r="JE38" i="3"/>
  <c r="JC38" i="3"/>
  <c r="JA38" i="3"/>
  <c r="IY38" i="3"/>
  <c r="IW38" i="3"/>
  <c r="IU38" i="3"/>
  <c r="IS38" i="3"/>
  <c r="IQ38" i="3"/>
  <c r="IO38" i="3"/>
  <c r="IM38" i="3"/>
  <c r="IK38" i="3"/>
  <c r="IG38" i="3"/>
  <c r="IF38" i="3"/>
  <c r="ID38" i="3"/>
  <c r="IB38" i="3"/>
  <c r="HZ38" i="3"/>
  <c r="HX38" i="3"/>
  <c r="HV38" i="3"/>
  <c r="HT38" i="3"/>
  <c r="HQ38" i="3"/>
  <c r="HO38" i="3"/>
  <c r="HM38" i="3"/>
  <c r="HK38" i="3"/>
  <c r="HI38" i="3"/>
  <c r="HD38" i="3"/>
  <c r="HC38" i="3"/>
  <c r="HB38" i="3"/>
  <c r="GZ38" i="3"/>
  <c r="GX38" i="3"/>
  <c r="GV38" i="3"/>
  <c r="GT38" i="3"/>
  <c r="GR38" i="3"/>
  <c r="GP38" i="3"/>
  <c r="GN38" i="3"/>
  <c r="GL38" i="3"/>
  <c r="GJ38" i="3"/>
  <c r="GH38" i="3"/>
  <c r="GF38" i="3"/>
  <c r="GB38" i="3"/>
  <c r="GA38" i="3"/>
  <c r="FZ38" i="3"/>
  <c r="FX38" i="3"/>
  <c r="FV38" i="3"/>
  <c r="FK38" i="3"/>
  <c r="FJ38" i="3"/>
  <c r="FI38" i="3"/>
  <c r="FG38" i="3"/>
  <c r="FE38" i="3"/>
  <c r="FC38" i="3"/>
  <c r="FA38" i="3"/>
  <c r="EY38" i="3"/>
  <c r="EW38" i="3"/>
  <c r="EU38" i="3"/>
  <c r="ES38" i="3"/>
  <c r="EQ38" i="3"/>
  <c r="EO38" i="3"/>
  <c r="EM38" i="3"/>
  <c r="EK38" i="3"/>
  <c r="EJ38" i="3"/>
  <c r="EI38" i="3"/>
  <c r="EG38" i="3"/>
  <c r="EE38" i="3"/>
  <c r="EC38" i="3"/>
  <c r="EA38" i="3"/>
  <c r="DY38" i="3"/>
  <c r="DW38" i="3"/>
  <c r="DU38" i="3"/>
  <c r="DS38" i="3"/>
  <c r="DQ38" i="3"/>
  <c r="DP38" i="3"/>
  <c r="DL38" i="3"/>
  <c r="CT38" i="3"/>
  <c r="CS38" i="3"/>
  <c r="CR38" i="3"/>
  <c r="CQ38" i="3"/>
  <c r="CO38" i="3"/>
  <c r="CM38" i="3"/>
  <c r="CL38" i="3"/>
  <c r="CK38" i="3"/>
  <c r="CJ38" i="3"/>
  <c r="CI38" i="3"/>
  <c r="CG38" i="3"/>
  <c r="CE38" i="3"/>
  <c r="CC38" i="3"/>
  <c r="BY38" i="3"/>
  <c r="BW38" i="3"/>
  <c r="BU38" i="3"/>
  <c r="BR38" i="3"/>
  <c r="BQ38" i="3"/>
  <c r="BP38" i="3"/>
  <c r="BN38" i="3"/>
  <c r="BL38" i="3"/>
  <c r="BJ38" i="3"/>
  <c r="BH38" i="3"/>
  <c r="BF38" i="3"/>
  <c r="BD38" i="3"/>
  <c r="BB38" i="3"/>
  <c r="AZ38" i="3"/>
  <c r="AX38" i="3"/>
  <c r="AV38" i="3"/>
  <c r="AQ38" i="3"/>
  <c r="AP38" i="3"/>
  <c r="AO38" i="3"/>
  <c r="AM38" i="3"/>
  <c r="AK38" i="3"/>
  <c r="AI38" i="3"/>
  <c r="AG38" i="3"/>
  <c r="AE38" i="3"/>
  <c r="AC38" i="3"/>
  <c r="AA38" i="3"/>
  <c r="Y38" i="3"/>
  <c r="W38" i="3"/>
  <c r="U38" i="3"/>
  <c r="S38" i="3"/>
  <c r="P38" i="3"/>
  <c r="O38" i="3"/>
  <c r="N38" i="3"/>
  <c r="L38" i="3"/>
  <c r="J38" i="3"/>
  <c r="H38" i="3"/>
  <c r="F38" i="3"/>
  <c r="D38" i="3"/>
  <c r="JG37" i="3"/>
  <c r="JE37" i="3"/>
  <c r="JC37" i="3"/>
  <c r="JA37" i="3"/>
  <c r="IY37" i="3"/>
  <c r="IW37" i="3"/>
  <c r="IU37" i="3"/>
  <c r="IS37" i="3"/>
  <c r="IQ37" i="3"/>
  <c r="IO37" i="3"/>
  <c r="IM37" i="3"/>
  <c r="IK37" i="3"/>
  <c r="IG37" i="3"/>
  <c r="IF37" i="3"/>
  <c r="ID37" i="3"/>
  <c r="IB37" i="3"/>
  <c r="HZ37" i="3"/>
  <c r="HX37" i="3"/>
  <c r="HV37" i="3"/>
  <c r="HT37" i="3"/>
  <c r="HQ37" i="3"/>
  <c r="HO37" i="3"/>
  <c r="HM37" i="3"/>
  <c r="HK37" i="3"/>
  <c r="HI37" i="3"/>
  <c r="HD37" i="3"/>
  <c r="HC37" i="3"/>
  <c r="HB37" i="3"/>
  <c r="GZ37" i="3"/>
  <c r="GX37" i="3"/>
  <c r="GV37" i="3"/>
  <c r="GT37" i="3"/>
  <c r="GR37" i="3"/>
  <c r="GP37" i="3"/>
  <c r="GN37" i="3"/>
  <c r="GL37" i="3"/>
  <c r="GJ37" i="3"/>
  <c r="GH37" i="3"/>
  <c r="GF37" i="3"/>
  <c r="GB37" i="3"/>
  <c r="GA37" i="3"/>
  <c r="FZ37" i="3"/>
  <c r="FX37" i="3"/>
  <c r="FV37" i="3"/>
  <c r="FK37" i="3"/>
  <c r="FJ37" i="3"/>
  <c r="FI37" i="3"/>
  <c r="FG37" i="3"/>
  <c r="FE37" i="3"/>
  <c r="FC37" i="3"/>
  <c r="FA37" i="3"/>
  <c r="EY37" i="3"/>
  <c r="EW37" i="3"/>
  <c r="EU37" i="3"/>
  <c r="ES37" i="3"/>
  <c r="EQ37" i="3"/>
  <c r="EO37" i="3"/>
  <c r="EM37" i="3"/>
  <c r="EK37" i="3"/>
  <c r="EJ37" i="3"/>
  <c r="EI37" i="3"/>
  <c r="EG37" i="3"/>
  <c r="EE37" i="3"/>
  <c r="EC37" i="3"/>
  <c r="EA37" i="3"/>
  <c r="DY37" i="3"/>
  <c r="DW37" i="3"/>
  <c r="DU37" i="3"/>
  <c r="DS37" i="3"/>
  <c r="DQ37" i="3"/>
  <c r="DP37" i="3"/>
  <c r="DL37" i="3"/>
  <c r="CT37" i="3"/>
  <c r="CS37" i="3"/>
  <c r="CR37" i="3"/>
  <c r="CQ37" i="3"/>
  <c r="CO37" i="3"/>
  <c r="CM37" i="3"/>
  <c r="CK37" i="3"/>
  <c r="CI37" i="3"/>
  <c r="CG37" i="3"/>
  <c r="CE37" i="3"/>
  <c r="CC37" i="3"/>
  <c r="BY37" i="3"/>
  <c r="BW37" i="3"/>
  <c r="BU37" i="3"/>
  <c r="BR37" i="3"/>
  <c r="BQ37" i="3"/>
  <c r="BP37" i="3"/>
  <c r="BN37" i="3"/>
  <c r="BL37" i="3"/>
  <c r="BJ37" i="3"/>
  <c r="BH37" i="3"/>
  <c r="BF37" i="3"/>
  <c r="BD37" i="3"/>
  <c r="BB37" i="3"/>
  <c r="AZ37" i="3"/>
  <c r="AX37" i="3"/>
  <c r="AV37" i="3"/>
  <c r="AQ37" i="3"/>
  <c r="AP37" i="3"/>
  <c r="AO37" i="3"/>
  <c r="AM37" i="3"/>
  <c r="AK37" i="3"/>
  <c r="AI37" i="3"/>
  <c r="AG37" i="3"/>
  <c r="AE37" i="3"/>
  <c r="AC37" i="3"/>
  <c r="AA37" i="3"/>
  <c r="Y37" i="3"/>
  <c r="W37" i="3"/>
  <c r="U37" i="3"/>
  <c r="S37" i="3"/>
  <c r="P37" i="3"/>
  <c r="O37" i="3"/>
  <c r="N37" i="3"/>
  <c r="L37" i="3"/>
  <c r="J37" i="3"/>
  <c r="H37" i="3"/>
  <c r="F37" i="3"/>
  <c r="D37" i="3"/>
  <c r="JG36" i="3"/>
  <c r="JE36" i="3"/>
  <c r="JC36" i="3"/>
  <c r="JA36" i="3"/>
  <c r="IY36" i="3"/>
  <c r="IW36" i="3"/>
  <c r="IU36" i="3"/>
  <c r="IS36" i="3"/>
  <c r="IQ36" i="3"/>
  <c r="IO36" i="3"/>
  <c r="IM36" i="3"/>
  <c r="IK36" i="3"/>
  <c r="IG36" i="3"/>
  <c r="IF36" i="3"/>
  <c r="ID36" i="3"/>
  <c r="IB36" i="3"/>
  <c r="HZ36" i="3"/>
  <c r="HX36" i="3"/>
  <c r="HV36" i="3"/>
  <c r="HT36" i="3"/>
  <c r="HQ36" i="3"/>
  <c r="HO36" i="3"/>
  <c r="HM36" i="3"/>
  <c r="HK36" i="3"/>
  <c r="HI36" i="3"/>
  <c r="HD36" i="3"/>
  <c r="HC36" i="3"/>
  <c r="HB36" i="3"/>
  <c r="GZ36" i="3"/>
  <c r="GX36" i="3"/>
  <c r="GV36" i="3"/>
  <c r="GT36" i="3"/>
  <c r="GR36" i="3"/>
  <c r="GP36" i="3"/>
  <c r="GN36" i="3"/>
  <c r="GL36" i="3"/>
  <c r="GJ36" i="3"/>
  <c r="GH36" i="3"/>
  <c r="GF36" i="3"/>
  <c r="GB36" i="3"/>
  <c r="GA36" i="3"/>
  <c r="FZ36" i="3"/>
  <c r="FX36" i="3"/>
  <c r="FV36" i="3"/>
  <c r="FK36" i="3"/>
  <c r="FJ36" i="3"/>
  <c r="FI36" i="3"/>
  <c r="FG36" i="3"/>
  <c r="FE36" i="3"/>
  <c r="FC36" i="3"/>
  <c r="FA36" i="3"/>
  <c r="EY36" i="3"/>
  <c r="EW36" i="3"/>
  <c r="EU36" i="3"/>
  <c r="ES36" i="3"/>
  <c r="EQ36" i="3"/>
  <c r="EO36" i="3"/>
  <c r="EM36" i="3"/>
  <c r="EK36" i="3"/>
  <c r="EJ36" i="3"/>
  <c r="EI36" i="3"/>
  <c r="EG36" i="3"/>
  <c r="EE36" i="3"/>
  <c r="EC36" i="3"/>
  <c r="EA36" i="3"/>
  <c r="DY36" i="3"/>
  <c r="DW36" i="3"/>
  <c r="DU36" i="3"/>
  <c r="DS36" i="3"/>
  <c r="DQ36" i="3"/>
  <c r="DP36" i="3"/>
  <c r="DL36" i="3"/>
  <c r="CT36" i="3"/>
  <c r="CS36" i="3"/>
  <c r="CR36" i="3"/>
  <c r="CQ36" i="3"/>
  <c r="CO36" i="3"/>
  <c r="CM36" i="3"/>
  <c r="CK36" i="3"/>
  <c r="CI36" i="3"/>
  <c r="CG36" i="3"/>
  <c r="CE36" i="3"/>
  <c r="CC36" i="3"/>
  <c r="BY36" i="3"/>
  <c r="BW36" i="3"/>
  <c r="BU36" i="3"/>
  <c r="BR36" i="3"/>
  <c r="BQ36" i="3"/>
  <c r="BP36" i="3"/>
  <c r="BN36" i="3"/>
  <c r="BL36" i="3"/>
  <c r="BJ36" i="3"/>
  <c r="BH36" i="3"/>
  <c r="BF36" i="3"/>
  <c r="BD36" i="3"/>
  <c r="BB36" i="3"/>
  <c r="AZ36" i="3"/>
  <c r="AX36" i="3"/>
  <c r="AV36" i="3"/>
  <c r="AQ36" i="3"/>
  <c r="AP36" i="3"/>
  <c r="AO36" i="3"/>
  <c r="AM36" i="3"/>
  <c r="AK36" i="3"/>
  <c r="AI36" i="3"/>
  <c r="AG36" i="3"/>
  <c r="AE36" i="3"/>
  <c r="AC36" i="3"/>
  <c r="AA36" i="3"/>
  <c r="Y36" i="3"/>
  <c r="W36" i="3"/>
  <c r="U36" i="3"/>
  <c r="S36" i="3"/>
  <c r="P36" i="3"/>
  <c r="O36" i="3"/>
  <c r="N36" i="3"/>
  <c r="L36" i="3"/>
  <c r="J36" i="3"/>
  <c r="H36" i="3"/>
  <c r="F36" i="3"/>
  <c r="D36" i="3"/>
  <c r="FJ35" i="3"/>
  <c r="EK35" i="3"/>
  <c r="EJ35" i="3"/>
  <c r="EI35" i="3"/>
  <c r="EG35" i="3"/>
  <c r="EE35" i="3"/>
  <c r="EC35" i="3"/>
  <c r="EA35" i="3"/>
  <c r="DY35" i="3"/>
  <c r="DW35" i="3"/>
  <c r="DU35" i="3"/>
  <c r="DS35" i="3"/>
  <c r="DQ35" i="3"/>
  <c r="DP35" i="3"/>
  <c r="CT35" i="3"/>
  <c r="CS35" i="3"/>
  <c r="CR35" i="3"/>
  <c r="CQ35" i="3"/>
  <c r="CO35" i="3"/>
  <c r="CM35" i="3"/>
  <c r="CK35" i="3"/>
  <c r="CI35" i="3"/>
  <c r="CG35" i="3"/>
  <c r="CE35" i="3"/>
  <c r="CC35" i="3"/>
  <c r="BY35" i="3"/>
  <c r="BW35" i="3"/>
  <c r="BU35" i="3"/>
  <c r="BR35" i="3"/>
  <c r="BQ35" i="3"/>
  <c r="BP35" i="3"/>
  <c r="BN35" i="3"/>
  <c r="BL35" i="3"/>
  <c r="BJ35" i="3"/>
  <c r="BH35" i="3"/>
  <c r="BF35" i="3"/>
  <c r="BD35" i="3"/>
  <c r="BB35" i="3"/>
  <c r="AZ35" i="3"/>
  <c r="AX35" i="3"/>
  <c r="AV35" i="3"/>
  <c r="AQ35" i="3"/>
  <c r="AP35" i="3"/>
  <c r="AO35" i="3"/>
  <c r="AM35" i="3"/>
  <c r="AK35" i="3"/>
  <c r="AI35" i="3"/>
  <c r="AG35" i="3"/>
  <c r="AE35" i="3"/>
  <c r="AC35" i="3"/>
  <c r="AA35" i="3"/>
  <c r="Y35" i="3"/>
  <c r="W35" i="3"/>
  <c r="U35" i="3"/>
  <c r="S35" i="3"/>
  <c r="P35" i="3"/>
  <c r="O35" i="3"/>
  <c r="N35" i="3"/>
  <c r="L35" i="3"/>
  <c r="J35" i="3"/>
  <c r="H35" i="3"/>
  <c r="F35" i="3"/>
  <c r="D35" i="3"/>
  <c r="FJ34" i="3"/>
  <c r="EK34" i="3"/>
  <c r="EJ34" i="3"/>
  <c r="EI34" i="3"/>
  <c r="EG34" i="3"/>
  <c r="EE34" i="3"/>
  <c r="EC34" i="3"/>
  <c r="EA34" i="3"/>
  <c r="DY34" i="3"/>
  <c r="DW34" i="3"/>
  <c r="DU34" i="3"/>
  <c r="DS34" i="3"/>
  <c r="DQ34" i="3"/>
  <c r="DP34" i="3"/>
  <c r="CT34" i="3"/>
  <c r="CS34" i="3"/>
  <c r="CR34" i="3"/>
  <c r="CQ34" i="3"/>
  <c r="CO34" i="3"/>
  <c r="CM34" i="3"/>
  <c r="CK34" i="3"/>
  <c r="CI34" i="3"/>
  <c r="CG34" i="3"/>
  <c r="CE34" i="3"/>
  <c r="CC34" i="3"/>
  <c r="BY34" i="3"/>
  <c r="BW34" i="3"/>
  <c r="BU34" i="3"/>
  <c r="BR34" i="3"/>
  <c r="BQ34" i="3"/>
  <c r="BP34" i="3"/>
  <c r="BN34" i="3"/>
  <c r="BL34" i="3"/>
  <c r="BJ34" i="3"/>
  <c r="BH34" i="3"/>
  <c r="BF34" i="3"/>
  <c r="BD34" i="3"/>
  <c r="BB34" i="3"/>
  <c r="AZ34" i="3"/>
  <c r="AX34" i="3"/>
  <c r="AV34" i="3"/>
  <c r="AQ34" i="3"/>
  <c r="AP34" i="3"/>
  <c r="AO34" i="3"/>
  <c r="AM34" i="3"/>
  <c r="AK34" i="3"/>
  <c r="AI34" i="3"/>
  <c r="AG34" i="3"/>
  <c r="AE34" i="3"/>
  <c r="AC34" i="3"/>
  <c r="AA34" i="3"/>
  <c r="Y34" i="3"/>
  <c r="W34" i="3"/>
  <c r="U34" i="3"/>
  <c r="S34" i="3"/>
  <c r="P34" i="3"/>
  <c r="O34" i="3"/>
  <c r="N34" i="3"/>
  <c r="L34" i="3"/>
  <c r="J34" i="3"/>
  <c r="H34" i="3"/>
  <c r="F34" i="3"/>
  <c r="D34" i="3"/>
  <c r="JG33" i="3"/>
  <c r="JE33" i="3"/>
  <c r="JC33" i="3"/>
  <c r="JA33" i="3"/>
  <c r="IY33" i="3"/>
  <c r="IW33" i="3"/>
  <c r="IU33" i="3"/>
  <c r="IS33" i="3"/>
  <c r="IQ33" i="3"/>
  <c r="IO33" i="3"/>
  <c r="IM33" i="3"/>
  <c r="IK33" i="3"/>
  <c r="IG33" i="3"/>
  <c r="IF33" i="3"/>
  <c r="ID33" i="3"/>
  <c r="IB33" i="3"/>
  <c r="HZ33" i="3"/>
  <c r="HX33" i="3"/>
  <c r="HV33" i="3"/>
  <c r="HT33" i="3"/>
  <c r="HQ33" i="3"/>
  <c r="HO33" i="3"/>
  <c r="HM33" i="3"/>
  <c r="HK33" i="3"/>
  <c r="HI33" i="3"/>
  <c r="HD33" i="3"/>
  <c r="HC33" i="3"/>
  <c r="HB33" i="3"/>
  <c r="GZ33" i="3"/>
  <c r="GX33" i="3"/>
  <c r="GV33" i="3"/>
  <c r="GT33" i="3"/>
  <c r="GR33" i="3"/>
  <c r="GP33" i="3"/>
  <c r="GN33" i="3"/>
  <c r="GL33" i="3"/>
  <c r="GJ33" i="3"/>
  <c r="GH33" i="3"/>
  <c r="GF33" i="3"/>
  <c r="GB33" i="3"/>
  <c r="GA33" i="3"/>
  <c r="FZ33" i="3"/>
  <c r="FX33" i="3"/>
  <c r="FV33" i="3"/>
  <c r="FK33" i="3"/>
  <c r="FJ33" i="3"/>
  <c r="FI33" i="3"/>
  <c r="FG33" i="3"/>
  <c r="FE33" i="3"/>
  <c r="FC33" i="3"/>
  <c r="FA33" i="3"/>
  <c r="EY33" i="3"/>
  <c r="EW33" i="3"/>
  <c r="EU33" i="3"/>
  <c r="ES33" i="3"/>
  <c r="EQ33" i="3"/>
  <c r="EO33" i="3"/>
  <c r="EM33" i="3"/>
  <c r="EK33" i="3"/>
  <c r="EJ33" i="3"/>
  <c r="EI33" i="3"/>
  <c r="EG33" i="3"/>
  <c r="EE33" i="3"/>
  <c r="EC33" i="3"/>
  <c r="EA33" i="3"/>
  <c r="DY33" i="3"/>
  <c r="DW33" i="3"/>
  <c r="DU33" i="3"/>
  <c r="DS33" i="3"/>
  <c r="DQ33" i="3"/>
  <c r="DP33" i="3"/>
  <c r="DL33" i="3"/>
  <c r="CT33" i="3"/>
  <c r="CS33" i="3"/>
  <c r="CR33" i="3"/>
  <c r="CQ33" i="3"/>
  <c r="CO33" i="3"/>
  <c r="CM33" i="3"/>
  <c r="CL33" i="3"/>
  <c r="CK33" i="3"/>
  <c r="CJ33" i="3"/>
  <c r="CI33" i="3"/>
  <c r="CG33" i="3"/>
  <c r="CE33" i="3"/>
  <c r="CC33" i="3"/>
  <c r="BY33" i="3"/>
  <c r="BW33" i="3"/>
  <c r="BU33" i="3"/>
  <c r="BR33" i="3"/>
  <c r="BQ33" i="3"/>
  <c r="BP33" i="3"/>
  <c r="BN33" i="3"/>
  <c r="BL33" i="3"/>
  <c r="BJ33" i="3"/>
  <c r="BH33" i="3"/>
  <c r="BF33" i="3"/>
  <c r="BD33" i="3"/>
  <c r="BB33" i="3"/>
  <c r="AZ33" i="3"/>
  <c r="AX33" i="3"/>
  <c r="AV33" i="3"/>
  <c r="AQ33" i="3"/>
  <c r="AP33" i="3"/>
  <c r="AO33" i="3"/>
  <c r="AM33" i="3"/>
  <c r="AK33" i="3"/>
  <c r="AI33" i="3"/>
  <c r="AG33" i="3"/>
  <c r="AE33" i="3"/>
  <c r="AC33" i="3"/>
  <c r="AA33" i="3"/>
  <c r="Y33" i="3"/>
  <c r="W33" i="3"/>
  <c r="U33" i="3"/>
  <c r="S33" i="3"/>
  <c r="P33" i="3"/>
  <c r="O33" i="3"/>
  <c r="N33" i="3"/>
  <c r="L33" i="3"/>
  <c r="J33" i="3"/>
  <c r="H33" i="3"/>
  <c r="F33" i="3"/>
  <c r="D33" i="3"/>
  <c r="JG32" i="3"/>
  <c r="JE32" i="3"/>
  <c r="JC32" i="3"/>
  <c r="JA32" i="3"/>
  <c r="IY32" i="3"/>
  <c r="IW32" i="3"/>
  <c r="IU32" i="3"/>
  <c r="IS32" i="3"/>
  <c r="IQ32" i="3"/>
  <c r="IO32" i="3"/>
  <c r="IM32" i="3"/>
  <c r="IK32" i="3"/>
  <c r="IG32" i="3"/>
  <c r="IF32" i="3"/>
  <c r="ID32" i="3"/>
  <c r="IB32" i="3"/>
  <c r="HZ32" i="3"/>
  <c r="HX32" i="3"/>
  <c r="HV32" i="3"/>
  <c r="HT32" i="3"/>
  <c r="HQ32" i="3"/>
  <c r="HO32" i="3"/>
  <c r="HM32" i="3"/>
  <c r="HK32" i="3"/>
  <c r="HI32" i="3"/>
  <c r="HD32" i="3"/>
  <c r="HC32" i="3"/>
  <c r="HB32" i="3"/>
  <c r="GZ32" i="3"/>
  <c r="GX32" i="3"/>
  <c r="GV32" i="3"/>
  <c r="GT32" i="3"/>
  <c r="GR32" i="3"/>
  <c r="GP32" i="3"/>
  <c r="GN32" i="3"/>
  <c r="GL32" i="3"/>
  <c r="GJ32" i="3"/>
  <c r="GH32" i="3"/>
  <c r="GF32" i="3"/>
  <c r="GB32" i="3"/>
  <c r="GA32" i="3"/>
  <c r="FZ32" i="3"/>
  <c r="FX32" i="3"/>
  <c r="FV32" i="3"/>
  <c r="FK32" i="3"/>
  <c r="FJ32" i="3"/>
  <c r="FI32" i="3"/>
  <c r="FG32" i="3"/>
  <c r="FE32" i="3"/>
  <c r="FC32" i="3"/>
  <c r="FA32" i="3"/>
  <c r="EY32" i="3"/>
  <c r="EW32" i="3"/>
  <c r="EU32" i="3"/>
  <c r="ES32" i="3"/>
  <c r="EQ32" i="3"/>
  <c r="EO32" i="3"/>
  <c r="EM32" i="3"/>
  <c r="EK32" i="3"/>
  <c r="EJ32" i="3"/>
  <c r="EI32" i="3"/>
  <c r="EG32" i="3"/>
  <c r="EE32" i="3"/>
  <c r="EC32" i="3"/>
  <c r="EA32" i="3"/>
  <c r="DY32" i="3"/>
  <c r="DW32" i="3"/>
  <c r="DU32" i="3"/>
  <c r="DS32" i="3"/>
  <c r="DQ32" i="3"/>
  <c r="DP32" i="3"/>
  <c r="DL32" i="3"/>
  <c r="CT32" i="3"/>
  <c r="CS32" i="3"/>
  <c r="CR32" i="3"/>
  <c r="CQ32" i="3"/>
  <c r="CO32" i="3"/>
  <c r="CM32" i="3"/>
  <c r="CL32" i="3"/>
  <c r="CK32" i="3"/>
  <c r="CJ32" i="3"/>
  <c r="CI32" i="3"/>
  <c r="CG32" i="3"/>
  <c r="CE32" i="3"/>
  <c r="CC32" i="3"/>
  <c r="BY32" i="3"/>
  <c r="BW32" i="3"/>
  <c r="BU32" i="3"/>
  <c r="BR32" i="3"/>
  <c r="BQ32" i="3"/>
  <c r="BP32" i="3"/>
  <c r="BN32" i="3"/>
  <c r="BL32" i="3"/>
  <c r="BJ32" i="3"/>
  <c r="BH32" i="3"/>
  <c r="BF32" i="3"/>
  <c r="BD32" i="3"/>
  <c r="BB32" i="3"/>
  <c r="AZ32" i="3"/>
  <c r="AX32" i="3"/>
  <c r="AV32" i="3"/>
  <c r="AQ32" i="3"/>
  <c r="AP32" i="3"/>
  <c r="AO32" i="3"/>
  <c r="AM32" i="3"/>
  <c r="AK32" i="3"/>
  <c r="AI32" i="3"/>
  <c r="AG32" i="3"/>
  <c r="AE32" i="3"/>
  <c r="AC32" i="3"/>
  <c r="AA32" i="3"/>
  <c r="Y32" i="3"/>
  <c r="W32" i="3"/>
  <c r="U32" i="3"/>
  <c r="S32" i="3"/>
  <c r="P32" i="3"/>
  <c r="O32" i="3"/>
  <c r="N32" i="3"/>
  <c r="L32" i="3"/>
  <c r="J32" i="3"/>
  <c r="H32" i="3"/>
  <c r="F32" i="3"/>
  <c r="D32" i="3"/>
  <c r="FJ31" i="3"/>
  <c r="EK31" i="3"/>
  <c r="EJ31" i="3"/>
  <c r="EI31" i="3"/>
  <c r="EG31" i="3"/>
  <c r="EE31" i="3"/>
  <c r="EC31" i="3"/>
  <c r="EA31" i="3"/>
  <c r="DY31" i="3"/>
  <c r="DW31" i="3"/>
  <c r="DU31" i="3"/>
  <c r="DS31" i="3"/>
  <c r="DQ31" i="3"/>
  <c r="DP31" i="3"/>
  <c r="CT31" i="3"/>
  <c r="CS31" i="3"/>
  <c r="CR31" i="3"/>
  <c r="CQ31" i="3"/>
  <c r="CO31" i="3"/>
  <c r="CM31" i="3"/>
  <c r="CK31" i="3"/>
  <c r="CI31" i="3"/>
  <c r="CG31" i="3"/>
  <c r="CE31" i="3"/>
  <c r="CC31" i="3"/>
  <c r="BY31" i="3"/>
  <c r="BW31" i="3"/>
  <c r="BU31" i="3"/>
  <c r="BR31" i="3"/>
  <c r="BQ31" i="3"/>
  <c r="BP31" i="3"/>
  <c r="BN31" i="3"/>
  <c r="BL31" i="3"/>
  <c r="BJ31" i="3"/>
  <c r="BH31" i="3"/>
  <c r="BF31" i="3"/>
  <c r="BD31" i="3"/>
  <c r="BB31" i="3"/>
  <c r="AZ31" i="3"/>
  <c r="AX31" i="3"/>
  <c r="AV31" i="3"/>
  <c r="AQ31" i="3"/>
  <c r="AP31" i="3"/>
  <c r="AO31" i="3"/>
  <c r="AM31" i="3"/>
  <c r="AK31" i="3"/>
  <c r="AI31" i="3"/>
  <c r="AG31" i="3"/>
  <c r="AE31" i="3"/>
  <c r="AC31" i="3"/>
  <c r="AA31" i="3"/>
  <c r="Y31" i="3"/>
  <c r="W31" i="3"/>
  <c r="U31" i="3"/>
  <c r="S31" i="3"/>
  <c r="P31" i="3"/>
  <c r="O31" i="3"/>
  <c r="N31" i="3"/>
  <c r="L31" i="3"/>
  <c r="J31" i="3"/>
  <c r="H31" i="3"/>
  <c r="F31" i="3"/>
  <c r="D31" i="3"/>
  <c r="FJ30" i="3"/>
  <c r="EK30" i="3"/>
  <c r="EJ30" i="3"/>
  <c r="EI30" i="3"/>
  <c r="EG30" i="3"/>
  <c r="EE30" i="3"/>
  <c r="EC30" i="3"/>
  <c r="EA30" i="3"/>
  <c r="DY30" i="3"/>
  <c r="DW30" i="3"/>
  <c r="DU30" i="3"/>
  <c r="DS30" i="3"/>
  <c r="DQ30" i="3"/>
  <c r="DP30" i="3"/>
  <c r="CT30" i="3"/>
  <c r="CS30" i="3"/>
  <c r="CR30" i="3"/>
  <c r="CQ30" i="3"/>
  <c r="CO30" i="3"/>
  <c r="CM30" i="3"/>
  <c r="CK30" i="3"/>
  <c r="CI30" i="3"/>
  <c r="CG30" i="3"/>
  <c r="CE30" i="3"/>
  <c r="CC30" i="3"/>
  <c r="BY30" i="3"/>
  <c r="BW30" i="3"/>
  <c r="BU30" i="3"/>
  <c r="BR30" i="3"/>
  <c r="BQ30" i="3"/>
  <c r="BP30" i="3"/>
  <c r="BN30" i="3"/>
  <c r="BL30" i="3"/>
  <c r="BJ30" i="3"/>
  <c r="BH30" i="3"/>
  <c r="BF30" i="3"/>
  <c r="BD30" i="3"/>
  <c r="BB30" i="3"/>
  <c r="AZ30" i="3"/>
  <c r="AX30" i="3"/>
  <c r="AV30" i="3"/>
  <c r="AQ30" i="3"/>
  <c r="AP30" i="3"/>
  <c r="AO30" i="3"/>
  <c r="AM30" i="3"/>
  <c r="AK30" i="3"/>
  <c r="AI30" i="3"/>
  <c r="AG30" i="3"/>
  <c r="AE30" i="3"/>
  <c r="AC30" i="3"/>
  <c r="AA30" i="3"/>
  <c r="Y30" i="3"/>
  <c r="W30" i="3"/>
  <c r="U30" i="3"/>
  <c r="S30" i="3"/>
  <c r="P30" i="3"/>
  <c r="O30" i="3"/>
  <c r="N30" i="3"/>
  <c r="L30" i="3"/>
  <c r="J30" i="3"/>
  <c r="H30" i="3"/>
  <c r="F30" i="3"/>
  <c r="D30" i="3"/>
  <c r="JG29" i="3"/>
  <c r="JE29" i="3"/>
  <c r="JD29" i="3"/>
  <c r="JC29" i="3"/>
  <c r="JA29" i="3"/>
  <c r="IY29" i="3"/>
  <c r="IW29" i="3"/>
  <c r="IU29" i="3"/>
  <c r="IS29" i="3"/>
  <c r="IQ29" i="3"/>
  <c r="IO29" i="3"/>
  <c r="IM29" i="3"/>
  <c r="IK29" i="3"/>
  <c r="IG29" i="3"/>
  <c r="IF29" i="3"/>
  <c r="ID29" i="3"/>
  <c r="IB29" i="3"/>
  <c r="HZ29" i="3"/>
  <c r="HX29" i="3"/>
  <c r="HV29" i="3"/>
  <c r="HT29" i="3"/>
  <c r="HQ29" i="3"/>
  <c r="HO29" i="3"/>
  <c r="HM29" i="3"/>
  <c r="HK29" i="3"/>
  <c r="HI29" i="3"/>
  <c r="HD29" i="3"/>
  <c r="HC29" i="3"/>
  <c r="HB29" i="3"/>
  <c r="GZ29" i="3"/>
  <c r="GX29" i="3"/>
  <c r="GV29" i="3"/>
  <c r="GT29" i="3"/>
  <c r="GR29" i="3"/>
  <c r="GP29" i="3"/>
  <c r="GN29" i="3"/>
  <c r="GL29" i="3"/>
  <c r="GJ29" i="3"/>
  <c r="GH29" i="3"/>
  <c r="GF29" i="3"/>
  <c r="GB29" i="3"/>
  <c r="GA29" i="3"/>
  <c r="FZ29" i="3"/>
  <c r="FX29" i="3"/>
  <c r="FV29" i="3"/>
  <c r="FK29" i="3"/>
  <c r="FJ29" i="3"/>
  <c r="FI29" i="3"/>
  <c r="FG29" i="3"/>
  <c r="FE29" i="3"/>
  <c r="FC29" i="3"/>
  <c r="FA29" i="3"/>
  <c r="EY29" i="3"/>
  <c r="EW29" i="3"/>
  <c r="EU29" i="3"/>
  <c r="ES29" i="3"/>
  <c r="EQ29" i="3"/>
  <c r="EO29" i="3"/>
  <c r="EM29" i="3"/>
  <c r="EK29" i="3"/>
  <c r="EJ29" i="3"/>
  <c r="EI29" i="3"/>
  <c r="EG29" i="3"/>
  <c r="EE29" i="3"/>
  <c r="EC29" i="3"/>
  <c r="EA29" i="3"/>
  <c r="DY29" i="3"/>
  <c r="DW29" i="3"/>
  <c r="DU29" i="3"/>
  <c r="DS29" i="3"/>
  <c r="DQ29" i="3"/>
  <c r="DP29" i="3"/>
  <c r="DL29" i="3"/>
  <c r="CT29" i="3"/>
  <c r="CS29" i="3"/>
  <c r="CR29" i="3"/>
  <c r="CQ29" i="3"/>
  <c r="CO29" i="3"/>
  <c r="CM29" i="3"/>
  <c r="CL29" i="3"/>
  <c r="CK29" i="3"/>
  <c r="CJ29" i="3"/>
  <c r="CI29" i="3"/>
  <c r="CG29" i="3"/>
  <c r="CE29" i="3"/>
  <c r="CC29" i="3"/>
  <c r="BY29" i="3"/>
  <c r="BW29" i="3"/>
  <c r="BU29" i="3"/>
  <c r="BR29" i="3"/>
  <c r="BQ29" i="3"/>
  <c r="BP29" i="3"/>
  <c r="BN29" i="3"/>
  <c r="BL29" i="3"/>
  <c r="BJ29" i="3"/>
  <c r="BH29" i="3"/>
  <c r="BF29" i="3"/>
  <c r="BD29" i="3"/>
  <c r="BB29" i="3"/>
  <c r="AZ29" i="3"/>
  <c r="AX29" i="3"/>
  <c r="AV29" i="3"/>
  <c r="AQ29" i="3"/>
  <c r="AP29" i="3"/>
  <c r="AO29" i="3"/>
  <c r="AM29" i="3"/>
  <c r="AK29" i="3"/>
  <c r="AI29" i="3"/>
  <c r="AG29" i="3"/>
  <c r="AE29" i="3"/>
  <c r="AC29" i="3"/>
  <c r="AA29" i="3"/>
  <c r="Y29" i="3"/>
  <c r="W29" i="3"/>
  <c r="U29" i="3"/>
  <c r="S29" i="3"/>
  <c r="P29" i="3"/>
  <c r="O29" i="3"/>
  <c r="N29" i="3"/>
  <c r="L29" i="3"/>
  <c r="J29" i="3"/>
  <c r="H29" i="3"/>
  <c r="F29" i="3"/>
  <c r="D29" i="3"/>
  <c r="JG28" i="3"/>
  <c r="JE28" i="3"/>
  <c r="JD28" i="3"/>
  <c r="JC28" i="3"/>
  <c r="JA28" i="3"/>
  <c r="IY28" i="3"/>
  <c r="IW28" i="3"/>
  <c r="IU28" i="3"/>
  <c r="IS28" i="3"/>
  <c r="IQ28" i="3"/>
  <c r="IO28" i="3"/>
  <c r="IM28" i="3"/>
  <c r="IK28" i="3"/>
  <c r="IG28" i="3"/>
  <c r="IF28" i="3"/>
  <c r="ID28" i="3"/>
  <c r="IB28" i="3"/>
  <c r="HZ28" i="3"/>
  <c r="HX28" i="3"/>
  <c r="HV28" i="3"/>
  <c r="HT28" i="3"/>
  <c r="HQ28" i="3"/>
  <c r="HO28" i="3"/>
  <c r="HM28" i="3"/>
  <c r="HK28" i="3"/>
  <c r="HI28" i="3"/>
  <c r="HD28" i="3"/>
  <c r="HC28" i="3"/>
  <c r="HB28" i="3"/>
  <c r="GZ28" i="3"/>
  <c r="GX28" i="3"/>
  <c r="GV28" i="3"/>
  <c r="GT28" i="3"/>
  <c r="GR28" i="3"/>
  <c r="GP28" i="3"/>
  <c r="GN28" i="3"/>
  <c r="GL28" i="3"/>
  <c r="GJ28" i="3"/>
  <c r="GH28" i="3"/>
  <c r="GF28" i="3"/>
  <c r="GB28" i="3"/>
  <c r="GA28" i="3"/>
  <c r="FZ28" i="3"/>
  <c r="FX28" i="3"/>
  <c r="FV28" i="3"/>
  <c r="FK28" i="3"/>
  <c r="FJ28" i="3"/>
  <c r="FI28" i="3"/>
  <c r="FG28" i="3"/>
  <c r="FE28" i="3"/>
  <c r="FC28" i="3"/>
  <c r="FA28" i="3"/>
  <c r="EY28" i="3"/>
  <c r="EW28" i="3"/>
  <c r="EU28" i="3"/>
  <c r="ES28" i="3"/>
  <c r="EQ28" i="3"/>
  <c r="EO28" i="3"/>
  <c r="EM28" i="3"/>
  <c r="EK28" i="3"/>
  <c r="EJ28" i="3"/>
  <c r="EI28" i="3"/>
  <c r="EG28" i="3"/>
  <c r="EE28" i="3"/>
  <c r="EC28" i="3"/>
  <c r="EA28" i="3"/>
  <c r="DY28" i="3"/>
  <c r="DW28" i="3"/>
  <c r="DU28" i="3"/>
  <c r="DS28" i="3"/>
  <c r="DQ28" i="3"/>
  <c r="DP28" i="3"/>
  <c r="DL28" i="3"/>
  <c r="CT28" i="3"/>
  <c r="CS28" i="3"/>
  <c r="CR28" i="3"/>
  <c r="CQ28" i="3"/>
  <c r="CO28" i="3"/>
  <c r="CM28" i="3"/>
  <c r="CL28" i="3"/>
  <c r="CK28" i="3"/>
  <c r="CJ28" i="3"/>
  <c r="CI28" i="3"/>
  <c r="CG28" i="3"/>
  <c r="CE28" i="3"/>
  <c r="CC28" i="3"/>
  <c r="BY28" i="3"/>
  <c r="BW28" i="3"/>
  <c r="BU28" i="3"/>
  <c r="BR28" i="3"/>
  <c r="BQ28" i="3"/>
  <c r="BP28" i="3"/>
  <c r="BN28" i="3"/>
  <c r="BL28" i="3"/>
  <c r="BJ28" i="3"/>
  <c r="BH28" i="3"/>
  <c r="BF28" i="3"/>
  <c r="BD28" i="3"/>
  <c r="BB28" i="3"/>
  <c r="AZ28" i="3"/>
  <c r="AX28" i="3"/>
  <c r="AV28" i="3"/>
  <c r="AQ28" i="3"/>
  <c r="AP28" i="3"/>
  <c r="AO28" i="3"/>
  <c r="AM28" i="3"/>
  <c r="AK28" i="3"/>
  <c r="AI28" i="3"/>
  <c r="AG28" i="3"/>
  <c r="AE28" i="3"/>
  <c r="AC28" i="3"/>
  <c r="AA28" i="3"/>
  <c r="Y28" i="3"/>
  <c r="W28" i="3"/>
  <c r="U28" i="3"/>
  <c r="S28" i="3"/>
  <c r="P28" i="3"/>
  <c r="O28" i="3"/>
  <c r="N28" i="3"/>
  <c r="L28" i="3"/>
  <c r="J28" i="3"/>
  <c r="H28" i="3"/>
  <c r="F28" i="3"/>
  <c r="D28" i="3"/>
  <c r="JG27" i="3"/>
  <c r="JE27" i="3"/>
  <c r="JC27" i="3"/>
  <c r="JA27" i="3"/>
  <c r="IY27" i="3"/>
  <c r="IW27" i="3"/>
  <c r="IU27" i="3"/>
  <c r="IS27" i="3"/>
  <c r="IQ27" i="3"/>
  <c r="IO27" i="3"/>
  <c r="IM27" i="3"/>
  <c r="IK27" i="3"/>
  <c r="IG27" i="3"/>
  <c r="IF27" i="3"/>
  <c r="ID27" i="3"/>
  <c r="IB27" i="3"/>
  <c r="HZ27" i="3"/>
  <c r="HX27" i="3"/>
  <c r="HV27" i="3"/>
  <c r="HT27" i="3"/>
  <c r="HQ27" i="3"/>
  <c r="HO27" i="3"/>
  <c r="HM27" i="3"/>
  <c r="HK27" i="3"/>
  <c r="HI27" i="3"/>
  <c r="HD27" i="3"/>
  <c r="HC27" i="3"/>
  <c r="HB27" i="3"/>
  <c r="GZ27" i="3"/>
  <c r="GX27" i="3"/>
  <c r="GV27" i="3"/>
  <c r="GT27" i="3"/>
  <c r="GR27" i="3"/>
  <c r="GP27" i="3"/>
  <c r="GN27" i="3"/>
  <c r="GL27" i="3"/>
  <c r="GJ27" i="3"/>
  <c r="GH27" i="3"/>
  <c r="GF27" i="3"/>
  <c r="GB27" i="3"/>
  <c r="GA27" i="3"/>
  <c r="FZ27" i="3"/>
  <c r="FX27" i="3"/>
  <c r="FV27" i="3"/>
  <c r="FK27" i="3"/>
  <c r="FJ27" i="3"/>
  <c r="FI27" i="3"/>
  <c r="FG27" i="3"/>
  <c r="FE27" i="3"/>
  <c r="FC27" i="3"/>
  <c r="FA27" i="3"/>
  <c r="EY27" i="3"/>
  <c r="EW27" i="3"/>
  <c r="EU27" i="3"/>
  <c r="ES27" i="3"/>
  <c r="EQ27" i="3"/>
  <c r="EO27" i="3"/>
  <c r="EM27" i="3"/>
  <c r="EK27" i="3"/>
  <c r="EJ27" i="3"/>
  <c r="EI27" i="3"/>
  <c r="EG27" i="3"/>
  <c r="EE27" i="3"/>
  <c r="EC27" i="3"/>
  <c r="EA27" i="3"/>
  <c r="DY27" i="3"/>
  <c r="DW27" i="3"/>
  <c r="DU27" i="3"/>
  <c r="DS27" i="3"/>
  <c r="DQ27" i="3"/>
  <c r="DP27" i="3"/>
  <c r="DL27" i="3"/>
  <c r="CT27" i="3"/>
  <c r="CS27" i="3"/>
  <c r="CR27" i="3"/>
  <c r="CQ27" i="3"/>
  <c r="CO27" i="3"/>
  <c r="CM27" i="3"/>
  <c r="CK27" i="3"/>
  <c r="CI27" i="3"/>
  <c r="CG27" i="3"/>
  <c r="CE27" i="3"/>
  <c r="CC27" i="3"/>
  <c r="BY27" i="3"/>
  <c r="BW27" i="3"/>
  <c r="BU27" i="3"/>
  <c r="BR27" i="3"/>
  <c r="BQ27" i="3"/>
  <c r="BP27" i="3"/>
  <c r="BN27" i="3"/>
  <c r="BL27" i="3"/>
  <c r="BJ27" i="3"/>
  <c r="BH27" i="3"/>
  <c r="BF27" i="3"/>
  <c r="BD27" i="3"/>
  <c r="BB27" i="3"/>
  <c r="AZ27" i="3"/>
  <c r="AX27" i="3"/>
  <c r="AV27" i="3"/>
  <c r="AQ27" i="3"/>
  <c r="AP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P27" i="3"/>
  <c r="O27" i="3"/>
  <c r="N27" i="3"/>
  <c r="L27" i="3"/>
  <c r="J27" i="3"/>
  <c r="H27" i="3"/>
  <c r="F27" i="3"/>
  <c r="D27" i="3"/>
  <c r="JG26" i="3"/>
  <c r="JE26" i="3"/>
  <c r="JC26" i="3"/>
  <c r="JA26" i="3"/>
  <c r="IY26" i="3"/>
  <c r="IW26" i="3"/>
  <c r="IU26" i="3"/>
  <c r="IS26" i="3"/>
  <c r="IQ26" i="3"/>
  <c r="IO26" i="3"/>
  <c r="IM26" i="3"/>
  <c r="IK26" i="3"/>
  <c r="IG26" i="3"/>
  <c r="IF26" i="3"/>
  <c r="ID26" i="3"/>
  <c r="IB26" i="3"/>
  <c r="HZ26" i="3"/>
  <c r="HX26" i="3"/>
  <c r="HV26" i="3"/>
  <c r="HT26" i="3"/>
  <c r="HQ26" i="3"/>
  <c r="HO26" i="3"/>
  <c r="HM26" i="3"/>
  <c r="HK26" i="3"/>
  <c r="HI26" i="3"/>
  <c r="HD26" i="3"/>
  <c r="HC26" i="3"/>
  <c r="HB26" i="3"/>
  <c r="GZ26" i="3"/>
  <c r="GX26" i="3"/>
  <c r="GV26" i="3"/>
  <c r="GT26" i="3"/>
  <c r="GR26" i="3"/>
  <c r="GP26" i="3"/>
  <c r="GN26" i="3"/>
  <c r="GL26" i="3"/>
  <c r="GJ26" i="3"/>
  <c r="GH26" i="3"/>
  <c r="GF26" i="3"/>
  <c r="GB26" i="3"/>
  <c r="GA26" i="3"/>
  <c r="FZ26" i="3"/>
  <c r="FX26" i="3"/>
  <c r="FV26" i="3"/>
  <c r="FK26" i="3"/>
  <c r="FJ26" i="3"/>
  <c r="FI26" i="3"/>
  <c r="FG26" i="3"/>
  <c r="FE26" i="3"/>
  <c r="FC26" i="3"/>
  <c r="FA26" i="3"/>
  <c r="EY26" i="3"/>
  <c r="EW26" i="3"/>
  <c r="EU26" i="3"/>
  <c r="ES26" i="3"/>
  <c r="EQ26" i="3"/>
  <c r="EO26" i="3"/>
  <c r="EM26" i="3"/>
  <c r="EK26" i="3"/>
  <c r="EJ26" i="3"/>
  <c r="EI26" i="3"/>
  <c r="EG26" i="3"/>
  <c r="EE26" i="3"/>
  <c r="EC26" i="3"/>
  <c r="EA26" i="3"/>
  <c r="DY26" i="3"/>
  <c r="DW26" i="3"/>
  <c r="DU26" i="3"/>
  <c r="DS26" i="3"/>
  <c r="DQ26" i="3"/>
  <c r="DP26" i="3"/>
  <c r="DL26" i="3"/>
  <c r="CT26" i="3"/>
  <c r="CS26" i="3"/>
  <c r="CR26" i="3"/>
  <c r="CQ26" i="3"/>
  <c r="CO26" i="3"/>
  <c r="CM26" i="3"/>
  <c r="CK26" i="3"/>
  <c r="CI26" i="3"/>
  <c r="CG26" i="3"/>
  <c r="CE26" i="3"/>
  <c r="CC26" i="3"/>
  <c r="BY26" i="3"/>
  <c r="BW26" i="3"/>
  <c r="BU26" i="3"/>
  <c r="BR26" i="3"/>
  <c r="BQ26" i="3"/>
  <c r="BP26" i="3"/>
  <c r="BN26" i="3"/>
  <c r="BL26" i="3"/>
  <c r="BJ26" i="3"/>
  <c r="BH26" i="3"/>
  <c r="BF26" i="3"/>
  <c r="BD26" i="3"/>
  <c r="BB26" i="3"/>
  <c r="AZ26" i="3"/>
  <c r="AX26" i="3"/>
  <c r="AV26" i="3"/>
  <c r="AQ26" i="3"/>
  <c r="AP26" i="3"/>
  <c r="AO26" i="3"/>
  <c r="AM26" i="3"/>
  <c r="AK26" i="3"/>
  <c r="AI26" i="3"/>
  <c r="AG26" i="3"/>
  <c r="AE26" i="3"/>
  <c r="AC26" i="3"/>
  <c r="AA26" i="3"/>
  <c r="Y26" i="3"/>
  <c r="W26" i="3"/>
  <c r="U26" i="3"/>
  <c r="S26" i="3"/>
  <c r="P26" i="3"/>
  <c r="O26" i="3"/>
  <c r="N26" i="3"/>
  <c r="L26" i="3"/>
  <c r="J26" i="3"/>
  <c r="H26" i="3"/>
  <c r="F26" i="3"/>
  <c r="D26" i="3"/>
  <c r="FJ25" i="3"/>
  <c r="EK25" i="3"/>
  <c r="EJ25" i="3"/>
  <c r="EI25" i="3"/>
  <c r="EG25" i="3"/>
  <c r="EE25" i="3"/>
  <c r="EC25" i="3"/>
  <c r="EA25" i="3"/>
  <c r="DY25" i="3"/>
  <c r="DW25" i="3"/>
  <c r="DU25" i="3"/>
  <c r="DS25" i="3"/>
  <c r="DQ25" i="3"/>
  <c r="DP25" i="3"/>
  <c r="CT25" i="3"/>
  <c r="CS25" i="3"/>
  <c r="CR25" i="3"/>
  <c r="CQ25" i="3"/>
  <c r="CO25" i="3"/>
  <c r="CM25" i="3"/>
  <c r="CK25" i="3"/>
  <c r="CI25" i="3"/>
  <c r="CG25" i="3"/>
  <c r="CE25" i="3"/>
  <c r="CC25" i="3"/>
  <c r="BY25" i="3"/>
  <c r="BW25" i="3"/>
  <c r="BU25" i="3"/>
  <c r="BR25" i="3"/>
  <c r="BQ25" i="3"/>
  <c r="BP25" i="3"/>
  <c r="BN25" i="3"/>
  <c r="BL25" i="3"/>
  <c r="BJ25" i="3"/>
  <c r="BH25" i="3"/>
  <c r="BF25" i="3"/>
  <c r="BD25" i="3"/>
  <c r="BB25" i="3"/>
  <c r="AZ25" i="3"/>
  <c r="AX25" i="3"/>
  <c r="AV25" i="3"/>
  <c r="AQ25" i="3"/>
  <c r="AP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P25" i="3"/>
  <c r="O25" i="3"/>
  <c r="N25" i="3"/>
  <c r="L25" i="3"/>
  <c r="J25" i="3"/>
  <c r="H25" i="3"/>
  <c r="F25" i="3"/>
  <c r="D25" i="3"/>
  <c r="FJ24" i="3"/>
  <c r="EK24" i="3"/>
  <c r="EJ24" i="3"/>
  <c r="EI24" i="3"/>
  <c r="EG24" i="3"/>
  <c r="EE24" i="3"/>
  <c r="EC24" i="3"/>
  <c r="EA24" i="3"/>
  <c r="DY24" i="3"/>
  <c r="DW24" i="3"/>
  <c r="DU24" i="3"/>
  <c r="DS24" i="3"/>
  <c r="DQ24" i="3"/>
  <c r="DP24" i="3"/>
  <c r="CT24" i="3"/>
  <c r="CS24" i="3"/>
  <c r="CR24" i="3"/>
  <c r="CQ24" i="3"/>
  <c r="CO24" i="3"/>
  <c r="CM24" i="3"/>
  <c r="CK24" i="3"/>
  <c r="CI24" i="3"/>
  <c r="CG24" i="3"/>
  <c r="CE24" i="3"/>
  <c r="CC24" i="3"/>
  <c r="BY24" i="3"/>
  <c r="BW24" i="3"/>
  <c r="BU24" i="3"/>
  <c r="BR24" i="3"/>
  <c r="BQ24" i="3"/>
  <c r="BP24" i="3"/>
  <c r="BN24" i="3"/>
  <c r="BL24" i="3"/>
  <c r="BJ24" i="3"/>
  <c r="BH24" i="3"/>
  <c r="BF24" i="3"/>
  <c r="BD24" i="3"/>
  <c r="BB24" i="3"/>
  <c r="AZ24" i="3"/>
  <c r="AX24" i="3"/>
  <c r="AV24" i="3"/>
  <c r="AQ24" i="3"/>
  <c r="AP24" i="3"/>
  <c r="AO24" i="3"/>
  <c r="AM24" i="3"/>
  <c r="AK24" i="3"/>
  <c r="AI24" i="3"/>
  <c r="AG24" i="3"/>
  <c r="AE24" i="3"/>
  <c r="AC24" i="3"/>
  <c r="AA24" i="3"/>
  <c r="Y24" i="3"/>
  <c r="W24" i="3"/>
  <c r="U24" i="3"/>
  <c r="S24" i="3"/>
  <c r="P24" i="3"/>
  <c r="O24" i="3"/>
  <c r="N24" i="3"/>
  <c r="L24" i="3"/>
  <c r="J24" i="3"/>
  <c r="H24" i="3"/>
  <c r="F24" i="3"/>
  <c r="D24" i="3"/>
  <c r="JG23" i="3"/>
  <c r="JE23" i="3"/>
  <c r="JC23" i="3"/>
  <c r="JA23" i="3"/>
  <c r="IY23" i="3"/>
  <c r="IW23" i="3"/>
  <c r="IU23" i="3"/>
  <c r="IS23" i="3"/>
  <c r="IQ23" i="3"/>
  <c r="IO23" i="3"/>
  <c r="IM23" i="3"/>
  <c r="IK23" i="3"/>
  <c r="IG23" i="3"/>
  <c r="IF23" i="3"/>
  <c r="ID23" i="3"/>
  <c r="IB23" i="3"/>
  <c r="HZ23" i="3"/>
  <c r="HX23" i="3"/>
  <c r="HV23" i="3"/>
  <c r="HT23" i="3"/>
  <c r="HQ23" i="3"/>
  <c r="HO23" i="3"/>
  <c r="HM23" i="3"/>
  <c r="HK23" i="3"/>
  <c r="HI23" i="3"/>
  <c r="HD23" i="3"/>
  <c r="HC23" i="3"/>
  <c r="HB23" i="3"/>
  <c r="GZ23" i="3"/>
  <c r="GX23" i="3"/>
  <c r="GV23" i="3"/>
  <c r="GT23" i="3"/>
  <c r="GR23" i="3"/>
  <c r="GP23" i="3"/>
  <c r="GN23" i="3"/>
  <c r="GL23" i="3"/>
  <c r="GJ23" i="3"/>
  <c r="GH23" i="3"/>
  <c r="GF23" i="3"/>
  <c r="GB23" i="3"/>
  <c r="GA23" i="3"/>
  <c r="FZ23" i="3"/>
  <c r="FX23" i="3"/>
  <c r="FV23" i="3"/>
  <c r="FK23" i="3"/>
  <c r="FJ23" i="3"/>
  <c r="FI23" i="3"/>
  <c r="FG23" i="3"/>
  <c r="FE23" i="3"/>
  <c r="FC23" i="3"/>
  <c r="FA23" i="3"/>
  <c r="EY23" i="3"/>
  <c r="EW23" i="3"/>
  <c r="EU23" i="3"/>
  <c r="ES23" i="3"/>
  <c r="EQ23" i="3"/>
  <c r="EO23" i="3"/>
  <c r="EM23" i="3"/>
  <c r="EK23" i="3"/>
  <c r="EJ23" i="3"/>
  <c r="EI23" i="3"/>
  <c r="EG23" i="3"/>
  <c r="EE23" i="3"/>
  <c r="EC23" i="3"/>
  <c r="EA23" i="3"/>
  <c r="DY23" i="3"/>
  <c r="DW23" i="3"/>
  <c r="DU23" i="3"/>
  <c r="DS23" i="3"/>
  <c r="DQ23" i="3"/>
  <c r="DP23" i="3"/>
  <c r="DL23" i="3"/>
  <c r="CT23" i="3"/>
  <c r="CS23" i="3"/>
  <c r="CR23" i="3"/>
  <c r="CQ23" i="3"/>
  <c r="CO23" i="3"/>
  <c r="CM23" i="3"/>
  <c r="CL23" i="3"/>
  <c r="CK23" i="3"/>
  <c r="CJ23" i="3"/>
  <c r="CI23" i="3"/>
  <c r="CG23" i="3"/>
  <c r="CE23" i="3"/>
  <c r="CC23" i="3"/>
  <c r="BY23" i="3"/>
  <c r="BW23" i="3"/>
  <c r="BU23" i="3"/>
  <c r="BR23" i="3"/>
  <c r="BQ23" i="3"/>
  <c r="BP23" i="3"/>
  <c r="BN23" i="3"/>
  <c r="BL23" i="3"/>
  <c r="BJ23" i="3"/>
  <c r="BH23" i="3"/>
  <c r="BF23" i="3"/>
  <c r="BD23" i="3"/>
  <c r="BB23" i="3"/>
  <c r="AZ23" i="3"/>
  <c r="AX23" i="3"/>
  <c r="AV23" i="3"/>
  <c r="AQ23" i="3"/>
  <c r="AP23" i="3"/>
  <c r="AO23" i="3"/>
  <c r="AM23" i="3"/>
  <c r="AK23" i="3"/>
  <c r="AI23" i="3"/>
  <c r="AG23" i="3"/>
  <c r="AE23" i="3"/>
  <c r="AC23" i="3"/>
  <c r="AA23" i="3"/>
  <c r="Y23" i="3"/>
  <c r="W23" i="3"/>
  <c r="U23" i="3"/>
  <c r="S23" i="3"/>
  <c r="P23" i="3"/>
  <c r="O23" i="3"/>
  <c r="N23" i="3"/>
  <c r="L23" i="3"/>
  <c r="J23" i="3"/>
  <c r="H23" i="3"/>
  <c r="F23" i="3"/>
  <c r="D23" i="3"/>
  <c r="JG22" i="3"/>
  <c r="JE22" i="3"/>
  <c r="JC22" i="3"/>
  <c r="JA22" i="3"/>
  <c r="IY22" i="3"/>
  <c r="IW22" i="3"/>
  <c r="IU22" i="3"/>
  <c r="IS22" i="3"/>
  <c r="IQ22" i="3"/>
  <c r="IO22" i="3"/>
  <c r="IM22" i="3"/>
  <c r="IK22" i="3"/>
  <c r="IG22" i="3"/>
  <c r="IF22" i="3"/>
  <c r="ID22" i="3"/>
  <c r="IB22" i="3"/>
  <c r="HZ22" i="3"/>
  <c r="HX22" i="3"/>
  <c r="HV22" i="3"/>
  <c r="HT22" i="3"/>
  <c r="HQ22" i="3"/>
  <c r="HO22" i="3"/>
  <c r="HM22" i="3"/>
  <c r="HK22" i="3"/>
  <c r="HI22" i="3"/>
  <c r="HD22" i="3"/>
  <c r="HC22" i="3"/>
  <c r="HB22" i="3"/>
  <c r="GZ22" i="3"/>
  <c r="GX22" i="3"/>
  <c r="GV22" i="3"/>
  <c r="GT22" i="3"/>
  <c r="GR22" i="3"/>
  <c r="GP22" i="3"/>
  <c r="GN22" i="3"/>
  <c r="GL22" i="3"/>
  <c r="GJ22" i="3"/>
  <c r="GH22" i="3"/>
  <c r="GF22" i="3"/>
  <c r="GB22" i="3"/>
  <c r="GA22" i="3"/>
  <c r="FZ22" i="3"/>
  <c r="FX22" i="3"/>
  <c r="FV22" i="3"/>
  <c r="FK22" i="3"/>
  <c r="FJ22" i="3"/>
  <c r="FI22" i="3"/>
  <c r="FG22" i="3"/>
  <c r="FE22" i="3"/>
  <c r="FC22" i="3"/>
  <c r="FA22" i="3"/>
  <c r="EY22" i="3"/>
  <c r="EW22" i="3"/>
  <c r="EU22" i="3"/>
  <c r="ES22" i="3"/>
  <c r="EQ22" i="3"/>
  <c r="EO22" i="3"/>
  <c r="EM22" i="3"/>
  <c r="EK22" i="3"/>
  <c r="EJ22" i="3"/>
  <c r="EI22" i="3"/>
  <c r="EG22" i="3"/>
  <c r="EE22" i="3"/>
  <c r="EC22" i="3"/>
  <c r="EA22" i="3"/>
  <c r="DY22" i="3"/>
  <c r="DW22" i="3"/>
  <c r="DU22" i="3"/>
  <c r="DS22" i="3"/>
  <c r="DQ22" i="3"/>
  <c r="DP22" i="3"/>
  <c r="DL22" i="3"/>
  <c r="CT22" i="3"/>
  <c r="CS22" i="3"/>
  <c r="CR22" i="3"/>
  <c r="CQ22" i="3"/>
  <c r="CO22" i="3"/>
  <c r="CM22" i="3"/>
  <c r="CL22" i="3"/>
  <c r="CK22" i="3"/>
  <c r="CJ22" i="3"/>
  <c r="CI22" i="3"/>
  <c r="CG22" i="3"/>
  <c r="CE22" i="3"/>
  <c r="CC22" i="3"/>
  <c r="BY22" i="3"/>
  <c r="BW22" i="3"/>
  <c r="BU22" i="3"/>
  <c r="BR22" i="3"/>
  <c r="BQ22" i="3"/>
  <c r="BP22" i="3"/>
  <c r="BN22" i="3"/>
  <c r="BL22" i="3"/>
  <c r="BJ22" i="3"/>
  <c r="BH22" i="3"/>
  <c r="BF22" i="3"/>
  <c r="BD22" i="3"/>
  <c r="BB22" i="3"/>
  <c r="AZ22" i="3"/>
  <c r="AX22" i="3"/>
  <c r="AV22" i="3"/>
  <c r="AQ22" i="3"/>
  <c r="AP22" i="3"/>
  <c r="AO22" i="3"/>
  <c r="AM22" i="3"/>
  <c r="AK22" i="3"/>
  <c r="AI22" i="3"/>
  <c r="AG22" i="3"/>
  <c r="AE22" i="3"/>
  <c r="AC22" i="3"/>
  <c r="AA22" i="3"/>
  <c r="Y22" i="3"/>
  <c r="W22" i="3"/>
  <c r="U22" i="3"/>
  <c r="S22" i="3"/>
  <c r="P22" i="3"/>
  <c r="O22" i="3"/>
  <c r="N22" i="3"/>
  <c r="L22" i="3"/>
  <c r="J22" i="3"/>
  <c r="H22" i="3"/>
  <c r="F22" i="3"/>
  <c r="D22" i="3"/>
  <c r="FJ21" i="3"/>
  <c r="EK21" i="3"/>
  <c r="EJ21" i="3"/>
  <c r="EI21" i="3"/>
  <c r="EG21" i="3"/>
  <c r="EE21" i="3"/>
  <c r="EC21" i="3"/>
  <c r="EA21" i="3"/>
  <c r="DY21" i="3"/>
  <c r="DW21" i="3"/>
  <c r="DU21" i="3"/>
  <c r="DS21" i="3"/>
  <c r="DQ21" i="3"/>
  <c r="DP21" i="3"/>
  <c r="CT21" i="3"/>
  <c r="CS21" i="3"/>
  <c r="CR21" i="3"/>
  <c r="CQ21" i="3"/>
  <c r="CO21" i="3"/>
  <c r="CM21" i="3"/>
  <c r="CK21" i="3"/>
  <c r="CI21" i="3"/>
  <c r="CG21" i="3"/>
  <c r="CE21" i="3"/>
  <c r="CC21" i="3"/>
  <c r="BY21" i="3"/>
  <c r="BW21" i="3"/>
  <c r="BU21" i="3"/>
  <c r="BR21" i="3"/>
  <c r="BQ21" i="3"/>
  <c r="BP21" i="3"/>
  <c r="BN21" i="3"/>
  <c r="BL21" i="3"/>
  <c r="BJ21" i="3"/>
  <c r="BH21" i="3"/>
  <c r="BF21" i="3"/>
  <c r="BD21" i="3"/>
  <c r="BB21" i="3"/>
  <c r="AZ21" i="3"/>
  <c r="AX21" i="3"/>
  <c r="AV21" i="3"/>
  <c r="AQ21" i="3"/>
  <c r="AP21" i="3"/>
  <c r="P21" i="3"/>
  <c r="O21" i="3"/>
  <c r="FJ20" i="3"/>
  <c r="EK20" i="3"/>
  <c r="EJ20" i="3"/>
  <c r="EI20" i="3"/>
  <c r="EG20" i="3"/>
  <c r="EE20" i="3"/>
  <c r="EC20" i="3"/>
  <c r="EA20" i="3"/>
  <c r="DY20" i="3"/>
  <c r="DW20" i="3"/>
  <c r="DU20" i="3"/>
  <c r="DS20" i="3"/>
  <c r="DQ20" i="3"/>
  <c r="DP20" i="3"/>
  <c r="CT20" i="3"/>
  <c r="CS20" i="3"/>
  <c r="CR20" i="3"/>
  <c r="CQ20" i="3"/>
  <c r="CO20" i="3"/>
  <c r="CM20" i="3"/>
  <c r="CK20" i="3"/>
  <c r="CI20" i="3"/>
  <c r="CG20" i="3"/>
  <c r="CE20" i="3"/>
  <c r="CC20" i="3"/>
  <c r="BY20" i="3"/>
  <c r="BW20" i="3"/>
  <c r="BU20" i="3"/>
  <c r="BR20" i="3"/>
  <c r="BQ20" i="3"/>
  <c r="BP20" i="3"/>
  <c r="BN20" i="3"/>
  <c r="BL20" i="3"/>
  <c r="BJ20" i="3"/>
  <c r="BH20" i="3"/>
  <c r="BF20" i="3"/>
  <c r="BD20" i="3"/>
  <c r="BB20" i="3"/>
  <c r="AZ20" i="3"/>
  <c r="AX20" i="3"/>
  <c r="AV20" i="3"/>
  <c r="AQ20" i="3"/>
  <c r="AP20" i="3"/>
  <c r="P20" i="3"/>
  <c r="O20" i="3"/>
  <c r="JG19" i="3"/>
  <c r="JE19" i="3"/>
  <c r="JC19" i="3"/>
  <c r="JA19" i="3"/>
  <c r="IY19" i="3"/>
  <c r="IW19" i="3"/>
  <c r="IU19" i="3"/>
  <c r="IS19" i="3"/>
  <c r="IQ19" i="3"/>
  <c r="IO19" i="3"/>
  <c r="IM19" i="3"/>
  <c r="IK19" i="3"/>
  <c r="IG19" i="3"/>
  <c r="IF19" i="3"/>
  <c r="ID19" i="3"/>
  <c r="IB19" i="3"/>
  <c r="HZ19" i="3"/>
  <c r="HX19" i="3"/>
  <c r="HV19" i="3"/>
  <c r="HT19" i="3"/>
  <c r="HQ19" i="3"/>
  <c r="HO19" i="3"/>
  <c r="HM19" i="3"/>
  <c r="HK19" i="3"/>
  <c r="HI19" i="3"/>
  <c r="HD19" i="3"/>
  <c r="HC19" i="3"/>
  <c r="HB19" i="3"/>
  <c r="GZ19" i="3"/>
  <c r="GX19" i="3"/>
  <c r="GV19" i="3"/>
  <c r="GT19" i="3"/>
  <c r="GR19" i="3"/>
  <c r="GP19" i="3"/>
  <c r="GN19" i="3"/>
  <c r="GL19" i="3"/>
  <c r="GJ19" i="3"/>
  <c r="GH19" i="3"/>
  <c r="GF19" i="3"/>
  <c r="GB19" i="3"/>
  <c r="GA19" i="3"/>
  <c r="FZ19" i="3"/>
  <c r="FX19" i="3"/>
  <c r="FV19" i="3"/>
  <c r="FK19" i="3"/>
  <c r="FJ19" i="3"/>
  <c r="FI19" i="3"/>
  <c r="FG19" i="3"/>
  <c r="FE19" i="3"/>
  <c r="FC19" i="3"/>
  <c r="FA19" i="3"/>
  <c r="EY19" i="3"/>
  <c r="EW19" i="3"/>
  <c r="EU19" i="3"/>
  <c r="ES19" i="3"/>
  <c r="EQ19" i="3"/>
  <c r="EO19" i="3"/>
  <c r="EM19" i="3"/>
  <c r="EK19" i="3"/>
  <c r="EJ19" i="3"/>
  <c r="EI19" i="3"/>
  <c r="EG19" i="3"/>
  <c r="EE19" i="3"/>
  <c r="EC19" i="3"/>
  <c r="EA19" i="3"/>
  <c r="DY19" i="3"/>
  <c r="DW19" i="3"/>
  <c r="DU19" i="3"/>
  <c r="DS19" i="3"/>
  <c r="DQ19" i="3"/>
  <c r="DP19" i="3"/>
  <c r="DL19" i="3"/>
  <c r="CT19" i="3"/>
  <c r="CS19" i="3"/>
  <c r="CR19" i="3"/>
  <c r="CQ19" i="3"/>
  <c r="CO19" i="3"/>
  <c r="CM19" i="3"/>
  <c r="CL19" i="3"/>
  <c r="CK19" i="3"/>
  <c r="CJ19" i="3"/>
  <c r="CI19" i="3"/>
  <c r="CG19" i="3"/>
  <c r="CE19" i="3"/>
  <c r="CC19" i="3"/>
  <c r="BY19" i="3"/>
  <c r="BW19" i="3"/>
  <c r="BU19" i="3"/>
  <c r="BR19" i="3"/>
  <c r="BQ19" i="3"/>
  <c r="BP19" i="3"/>
  <c r="BN19" i="3"/>
  <c r="BL19" i="3"/>
  <c r="BJ19" i="3"/>
  <c r="BH19" i="3"/>
  <c r="BF19" i="3"/>
  <c r="BD19" i="3"/>
  <c r="BB19" i="3"/>
  <c r="AZ19" i="3"/>
  <c r="AX19" i="3"/>
  <c r="AV19" i="3"/>
  <c r="AQ19" i="3"/>
  <c r="AP19" i="3"/>
  <c r="AO19" i="3"/>
  <c r="AM19" i="3"/>
  <c r="AK19" i="3"/>
  <c r="AI19" i="3"/>
  <c r="AG19" i="3"/>
  <c r="AE19" i="3"/>
  <c r="AC19" i="3"/>
  <c r="AA19" i="3"/>
  <c r="Y19" i="3"/>
  <c r="W19" i="3"/>
  <c r="U19" i="3"/>
  <c r="S19" i="3"/>
  <c r="P19" i="3"/>
  <c r="O19" i="3"/>
  <c r="N19" i="3"/>
  <c r="L19" i="3"/>
  <c r="J19" i="3"/>
  <c r="H19" i="3"/>
  <c r="F19" i="3"/>
  <c r="D19" i="3"/>
  <c r="JG18" i="3"/>
  <c r="JE18" i="3"/>
  <c r="JC18" i="3"/>
  <c r="JA18" i="3"/>
  <c r="IY18" i="3"/>
  <c r="IW18" i="3"/>
  <c r="IU18" i="3"/>
  <c r="IS18" i="3"/>
  <c r="IQ18" i="3"/>
  <c r="IO18" i="3"/>
  <c r="IM18" i="3"/>
  <c r="IK18" i="3"/>
  <c r="IG18" i="3"/>
  <c r="IF18" i="3"/>
  <c r="ID18" i="3"/>
  <c r="IB18" i="3"/>
  <c r="HZ18" i="3"/>
  <c r="HX18" i="3"/>
  <c r="HV18" i="3"/>
  <c r="HT18" i="3"/>
  <c r="HQ18" i="3"/>
  <c r="HO18" i="3"/>
  <c r="HM18" i="3"/>
  <c r="HK18" i="3"/>
  <c r="HI18" i="3"/>
  <c r="HD18" i="3"/>
  <c r="HC18" i="3"/>
  <c r="HB18" i="3"/>
  <c r="GZ18" i="3"/>
  <c r="GX18" i="3"/>
  <c r="GV18" i="3"/>
  <c r="GT18" i="3"/>
  <c r="GR18" i="3"/>
  <c r="GP18" i="3"/>
  <c r="GN18" i="3"/>
  <c r="GL18" i="3"/>
  <c r="GJ18" i="3"/>
  <c r="GH18" i="3"/>
  <c r="GF18" i="3"/>
  <c r="GB18" i="3"/>
  <c r="GA18" i="3"/>
  <c r="FZ18" i="3"/>
  <c r="FX18" i="3"/>
  <c r="FV18" i="3"/>
  <c r="FK18" i="3"/>
  <c r="FJ18" i="3"/>
  <c r="FI18" i="3"/>
  <c r="FG18" i="3"/>
  <c r="FE18" i="3"/>
  <c r="FC18" i="3"/>
  <c r="FA18" i="3"/>
  <c r="EY18" i="3"/>
  <c r="EW18" i="3"/>
  <c r="EU18" i="3"/>
  <c r="ES18" i="3"/>
  <c r="EQ18" i="3"/>
  <c r="EO18" i="3"/>
  <c r="EM18" i="3"/>
  <c r="EK18" i="3"/>
  <c r="EJ18" i="3"/>
  <c r="EI18" i="3"/>
  <c r="EG18" i="3"/>
  <c r="EE18" i="3"/>
  <c r="EC18" i="3"/>
  <c r="EA18" i="3"/>
  <c r="DY18" i="3"/>
  <c r="DW18" i="3"/>
  <c r="DU18" i="3"/>
  <c r="DS18" i="3"/>
  <c r="DQ18" i="3"/>
  <c r="DP18" i="3"/>
  <c r="DL18" i="3"/>
  <c r="CT18" i="3"/>
  <c r="CS18" i="3"/>
  <c r="CR18" i="3"/>
  <c r="CQ18" i="3"/>
  <c r="CO18" i="3"/>
  <c r="CM18" i="3"/>
  <c r="CL18" i="3"/>
  <c r="CK18" i="3"/>
  <c r="CJ18" i="3"/>
  <c r="CI18" i="3"/>
  <c r="CG18" i="3"/>
  <c r="CE18" i="3"/>
  <c r="CC18" i="3"/>
  <c r="BY18" i="3"/>
  <c r="BW18" i="3"/>
  <c r="BU18" i="3"/>
  <c r="BR18" i="3"/>
  <c r="BQ18" i="3"/>
  <c r="BP18" i="3"/>
  <c r="BN18" i="3"/>
  <c r="BL18" i="3"/>
  <c r="BJ18" i="3"/>
  <c r="BH18" i="3"/>
  <c r="BF18" i="3"/>
  <c r="BD18" i="3"/>
  <c r="BB18" i="3"/>
  <c r="AZ18" i="3"/>
  <c r="AX18" i="3"/>
  <c r="AV18" i="3"/>
  <c r="AQ18" i="3"/>
  <c r="AP18" i="3"/>
  <c r="AO18" i="3"/>
  <c r="AM18" i="3"/>
  <c r="AK18" i="3"/>
  <c r="AI18" i="3"/>
  <c r="AG18" i="3"/>
  <c r="AE18" i="3"/>
  <c r="AC18" i="3"/>
  <c r="AA18" i="3"/>
  <c r="Y18" i="3"/>
  <c r="W18" i="3"/>
  <c r="U18" i="3"/>
  <c r="S18" i="3"/>
  <c r="P18" i="3"/>
  <c r="O18" i="3"/>
  <c r="N18" i="3"/>
  <c r="L18" i="3"/>
  <c r="J18" i="3"/>
  <c r="H18" i="3"/>
  <c r="F18" i="3"/>
  <c r="D18" i="3"/>
  <c r="FJ17" i="3"/>
  <c r="EK17" i="3"/>
  <c r="EJ17" i="3"/>
  <c r="EI17" i="3"/>
  <c r="EG17" i="3"/>
  <c r="EE17" i="3"/>
  <c r="EC17" i="3"/>
  <c r="EA17" i="3"/>
  <c r="DY17" i="3"/>
  <c r="DW17" i="3"/>
  <c r="DU17" i="3"/>
  <c r="DS17" i="3"/>
  <c r="DQ17" i="3"/>
  <c r="DP17" i="3"/>
  <c r="CT17" i="3"/>
  <c r="CS17" i="3"/>
  <c r="CR17" i="3"/>
  <c r="CQ17" i="3"/>
  <c r="CO17" i="3"/>
  <c r="CM17" i="3"/>
  <c r="CK17" i="3"/>
  <c r="CI17" i="3"/>
  <c r="CG17" i="3"/>
  <c r="CE17" i="3"/>
  <c r="CC17" i="3"/>
  <c r="BY17" i="3"/>
  <c r="BW17" i="3"/>
  <c r="BU17" i="3"/>
  <c r="BR17" i="3"/>
  <c r="BQ17" i="3"/>
  <c r="AQ17" i="3"/>
  <c r="AP17" i="3"/>
  <c r="P17" i="3"/>
  <c r="O17" i="3"/>
  <c r="FJ16" i="3"/>
  <c r="EK16" i="3"/>
  <c r="EJ16" i="3"/>
  <c r="EI16" i="3"/>
  <c r="EG16" i="3"/>
  <c r="EE16" i="3"/>
  <c r="EC16" i="3"/>
  <c r="EA16" i="3"/>
  <c r="DY16" i="3"/>
  <c r="DW16" i="3"/>
  <c r="DU16" i="3"/>
  <c r="DS16" i="3"/>
  <c r="DQ16" i="3"/>
  <c r="DP16" i="3"/>
  <c r="CT16" i="3"/>
  <c r="CS16" i="3"/>
  <c r="CR16" i="3"/>
  <c r="CQ16" i="3"/>
  <c r="CO16" i="3"/>
  <c r="CM16" i="3"/>
  <c r="CK16" i="3"/>
  <c r="CI16" i="3"/>
  <c r="CG16" i="3"/>
  <c r="CE16" i="3"/>
  <c r="CC16" i="3"/>
  <c r="BY16" i="3"/>
  <c r="BW16" i="3"/>
  <c r="BU16" i="3"/>
  <c r="BR16" i="3"/>
  <c r="BQ16" i="3"/>
  <c r="AQ16" i="3"/>
  <c r="AP16" i="3"/>
  <c r="P16" i="3"/>
  <c r="O16" i="3"/>
  <c r="JG15" i="3"/>
  <c r="JE15" i="3"/>
  <c r="JC15" i="3"/>
  <c r="JA15" i="3"/>
  <c r="IY15" i="3"/>
  <c r="IW15" i="3"/>
  <c r="IU15" i="3"/>
  <c r="IS15" i="3"/>
  <c r="IQ15" i="3"/>
  <c r="IO15" i="3"/>
  <c r="IM15" i="3"/>
  <c r="IK15" i="3"/>
  <c r="IG15" i="3"/>
  <c r="IF15" i="3"/>
  <c r="ID15" i="3"/>
  <c r="IB15" i="3"/>
  <c r="HZ15" i="3"/>
  <c r="HX15" i="3"/>
  <c r="HV15" i="3"/>
  <c r="HT15" i="3"/>
  <c r="HQ15" i="3"/>
  <c r="HO15" i="3"/>
  <c r="HM15" i="3"/>
  <c r="HK15" i="3"/>
  <c r="HI15" i="3"/>
  <c r="HD15" i="3"/>
  <c r="HC15" i="3"/>
  <c r="HB15" i="3"/>
  <c r="GZ15" i="3"/>
  <c r="GX15" i="3"/>
  <c r="GV15" i="3"/>
  <c r="GT15" i="3"/>
  <c r="GR15" i="3"/>
  <c r="GP15" i="3"/>
  <c r="GN15" i="3"/>
  <c r="GL15" i="3"/>
  <c r="GJ15" i="3"/>
  <c r="GH15" i="3"/>
  <c r="GF15" i="3"/>
  <c r="GB15" i="3"/>
  <c r="GA15" i="3"/>
  <c r="FZ15" i="3"/>
  <c r="FX15" i="3"/>
  <c r="FV15" i="3"/>
  <c r="FK15" i="3"/>
  <c r="FJ15" i="3"/>
  <c r="FI15" i="3"/>
  <c r="FG15" i="3"/>
  <c r="FE15" i="3"/>
  <c r="FC15" i="3"/>
  <c r="FA15" i="3"/>
  <c r="EY15" i="3"/>
  <c r="EW15" i="3"/>
  <c r="EU15" i="3"/>
  <c r="ES15" i="3"/>
  <c r="EQ15" i="3"/>
  <c r="EO15" i="3"/>
  <c r="EM15" i="3"/>
  <c r="EK15" i="3"/>
  <c r="EJ15" i="3"/>
  <c r="EI15" i="3"/>
  <c r="EG15" i="3"/>
  <c r="EE15" i="3"/>
  <c r="EC15" i="3"/>
  <c r="EA15" i="3"/>
  <c r="DY15" i="3"/>
  <c r="DW15" i="3"/>
  <c r="DU15" i="3"/>
  <c r="DS15" i="3"/>
  <c r="DQ15" i="3"/>
  <c r="DP15" i="3"/>
  <c r="DL15" i="3"/>
  <c r="CT15" i="3"/>
  <c r="CS15" i="3"/>
  <c r="CR15" i="3"/>
  <c r="CQ15" i="3"/>
  <c r="CO15" i="3"/>
  <c r="CM15" i="3"/>
  <c r="CL15" i="3"/>
  <c r="CK15" i="3"/>
  <c r="CI15" i="3"/>
  <c r="CG15" i="3"/>
  <c r="CE15" i="3"/>
  <c r="CC15" i="3"/>
  <c r="BY15" i="3"/>
  <c r="BW15" i="3"/>
  <c r="BU15" i="3"/>
  <c r="BR15" i="3"/>
  <c r="BQ15" i="3"/>
  <c r="BP15" i="3"/>
  <c r="BN15" i="3"/>
  <c r="BL15" i="3"/>
  <c r="BJ15" i="3"/>
  <c r="BH15" i="3"/>
  <c r="BF15" i="3"/>
  <c r="BD15" i="3"/>
  <c r="BB15" i="3"/>
  <c r="AZ15" i="3"/>
  <c r="AX15" i="3"/>
  <c r="AV15" i="3"/>
  <c r="AQ15" i="3"/>
  <c r="AP15" i="3"/>
  <c r="AO15" i="3"/>
  <c r="AM15" i="3"/>
  <c r="AK15" i="3"/>
  <c r="AI15" i="3"/>
  <c r="AG15" i="3"/>
  <c r="AE15" i="3"/>
  <c r="AC15" i="3"/>
  <c r="AA15" i="3"/>
  <c r="Y15" i="3"/>
  <c r="W15" i="3"/>
  <c r="U15" i="3"/>
  <c r="S15" i="3"/>
  <c r="P15" i="3"/>
  <c r="O15" i="3"/>
  <c r="N15" i="3"/>
  <c r="L15" i="3"/>
  <c r="J15" i="3"/>
  <c r="H15" i="3"/>
  <c r="F15" i="3"/>
  <c r="D15" i="3"/>
  <c r="JG14" i="3"/>
  <c r="JE14" i="3"/>
  <c r="JC14" i="3"/>
  <c r="JA14" i="3"/>
  <c r="IY14" i="3"/>
  <c r="IW14" i="3"/>
  <c r="IU14" i="3"/>
  <c r="IS14" i="3"/>
  <c r="IQ14" i="3"/>
  <c r="IO14" i="3"/>
  <c r="IM14" i="3"/>
  <c r="IK14" i="3"/>
  <c r="IG14" i="3"/>
  <c r="IF14" i="3"/>
  <c r="ID14" i="3"/>
  <c r="IB14" i="3"/>
  <c r="HZ14" i="3"/>
  <c r="HX14" i="3"/>
  <c r="HV14" i="3"/>
  <c r="HT14" i="3"/>
  <c r="HQ14" i="3"/>
  <c r="HO14" i="3"/>
  <c r="HM14" i="3"/>
  <c r="HK14" i="3"/>
  <c r="HI14" i="3"/>
  <c r="HD14" i="3"/>
  <c r="HC14" i="3"/>
  <c r="HB14" i="3"/>
  <c r="GZ14" i="3"/>
  <c r="GX14" i="3"/>
  <c r="GV14" i="3"/>
  <c r="GT14" i="3"/>
  <c r="GR14" i="3"/>
  <c r="GP14" i="3"/>
  <c r="GN14" i="3"/>
  <c r="GL14" i="3"/>
  <c r="GJ14" i="3"/>
  <c r="GH14" i="3"/>
  <c r="GF14" i="3"/>
  <c r="GB14" i="3"/>
  <c r="GA14" i="3"/>
  <c r="FZ14" i="3"/>
  <c r="FX14" i="3"/>
  <c r="FV14" i="3"/>
  <c r="FK14" i="3"/>
  <c r="FJ14" i="3"/>
  <c r="FI14" i="3"/>
  <c r="FG14" i="3"/>
  <c r="FE14" i="3"/>
  <c r="FC14" i="3"/>
  <c r="FA14" i="3"/>
  <c r="EY14" i="3"/>
  <c r="EW14" i="3"/>
  <c r="EU14" i="3"/>
  <c r="ES14" i="3"/>
  <c r="EQ14" i="3"/>
  <c r="EO14" i="3"/>
  <c r="EM14" i="3"/>
  <c r="EK14" i="3"/>
  <c r="EJ14" i="3"/>
  <c r="EI14" i="3"/>
  <c r="EG14" i="3"/>
  <c r="EE14" i="3"/>
  <c r="EC14" i="3"/>
  <c r="EA14" i="3"/>
  <c r="DY14" i="3"/>
  <c r="DW14" i="3"/>
  <c r="DU14" i="3"/>
  <c r="DS14" i="3"/>
  <c r="DQ14" i="3"/>
  <c r="DP14" i="3"/>
  <c r="DL14" i="3"/>
  <c r="CT14" i="3"/>
  <c r="CS14" i="3"/>
  <c r="CR14" i="3"/>
  <c r="CQ14" i="3"/>
  <c r="CO14" i="3"/>
  <c r="CM14" i="3"/>
  <c r="CL14" i="3"/>
  <c r="CK14" i="3"/>
  <c r="CJ14" i="3"/>
  <c r="CI14" i="3"/>
  <c r="CG14" i="3"/>
  <c r="CE14" i="3"/>
  <c r="CC14" i="3"/>
  <c r="BY14" i="3"/>
  <c r="BW14" i="3"/>
  <c r="BU14" i="3"/>
  <c r="BR14" i="3"/>
  <c r="BQ14" i="3"/>
  <c r="BP14" i="3"/>
  <c r="BN14" i="3"/>
  <c r="BL14" i="3"/>
  <c r="BJ14" i="3"/>
  <c r="BH14" i="3"/>
  <c r="BF14" i="3"/>
  <c r="BD14" i="3"/>
  <c r="BB14" i="3"/>
  <c r="AZ14" i="3"/>
  <c r="AX14" i="3"/>
  <c r="AV14" i="3"/>
  <c r="AQ14" i="3"/>
  <c r="AP14" i="3"/>
  <c r="AO14" i="3"/>
  <c r="AM14" i="3"/>
  <c r="AK14" i="3"/>
  <c r="AI14" i="3"/>
  <c r="AG14" i="3"/>
  <c r="AE14" i="3"/>
  <c r="AC14" i="3"/>
  <c r="AA14" i="3"/>
  <c r="Y14" i="3"/>
  <c r="W14" i="3"/>
  <c r="U14" i="3"/>
  <c r="S14" i="3"/>
  <c r="P14" i="3"/>
  <c r="O14" i="3"/>
  <c r="N14" i="3"/>
  <c r="L14" i="3"/>
  <c r="J14" i="3"/>
  <c r="H14" i="3"/>
  <c r="F14" i="3"/>
  <c r="D14" i="3"/>
  <c r="FJ13" i="3"/>
  <c r="EK13" i="3"/>
  <c r="EJ13" i="3"/>
  <c r="EI13" i="3"/>
  <c r="EG13" i="3"/>
  <c r="EE13" i="3"/>
  <c r="EC13" i="3"/>
  <c r="EA13" i="3"/>
  <c r="DY13" i="3"/>
  <c r="DW13" i="3"/>
  <c r="DU13" i="3"/>
  <c r="DS13" i="3"/>
  <c r="DQ13" i="3"/>
  <c r="DP13" i="3"/>
  <c r="CT13" i="3"/>
  <c r="CS13" i="3"/>
  <c r="CR13" i="3"/>
  <c r="CQ13" i="3"/>
  <c r="CO13" i="3"/>
  <c r="CM13" i="3"/>
  <c r="CK13" i="3"/>
  <c r="CI13" i="3"/>
  <c r="CG13" i="3"/>
  <c r="CE13" i="3"/>
  <c r="CC13" i="3"/>
  <c r="BY13" i="3"/>
  <c r="BW13" i="3"/>
  <c r="BU13" i="3"/>
  <c r="BR13" i="3"/>
  <c r="BQ13" i="3"/>
  <c r="BP13" i="3"/>
  <c r="BN13" i="3"/>
  <c r="BL13" i="3"/>
  <c r="BJ13" i="3"/>
  <c r="BH13" i="3"/>
  <c r="BF13" i="3"/>
  <c r="BD13" i="3"/>
  <c r="BB13" i="3"/>
  <c r="AZ13" i="3"/>
  <c r="AX13" i="3"/>
  <c r="AV13" i="3"/>
  <c r="AQ13" i="3"/>
  <c r="AP13" i="3"/>
  <c r="AO13" i="3"/>
  <c r="AM13" i="3"/>
  <c r="AK13" i="3"/>
  <c r="AI13" i="3"/>
  <c r="AG13" i="3"/>
  <c r="AE13" i="3"/>
  <c r="AC13" i="3"/>
  <c r="AA13" i="3"/>
  <c r="Y13" i="3"/>
  <c r="W13" i="3"/>
  <c r="U13" i="3"/>
  <c r="S13" i="3"/>
  <c r="P13" i="3"/>
  <c r="O13" i="3"/>
  <c r="N13" i="3"/>
  <c r="L13" i="3"/>
  <c r="J13" i="3"/>
  <c r="H13" i="3"/>
  <c r="F13" i="3"/>
  <c r="D13" i="3"/>
  <c r="FJ12" i="3"/>
  <c r="EK12" i="3"/>
  <c r="EJ12" i="3"/>
  <c r="EI12" i="3"/>
  <c r="EG12" i="3"/>
  <c r="EE12" i="3"/>
  <c r="EC12" i="3"/>
  <c r="EA12" i="3"/>
  <c r="DY12" i="3"/>
  <c r="DW12" i="3"/>
  <c r="DU12" i="3"/>
  <c r="DS12" i="3"/>
  <c r="DQ12" i="3"/>
  <c r="DP12" i="3"/>
  <c r="CT12" i="3"/>
  <c r="CS12" i="3"/>
  <c r="CR12" i="3"/>
  <c r="CQ12" i="3"/>
  <c r="CO12" i="3"/>
  <c r="CM12" i="3"/>
  <c r="CK12" i="3"/>
  <c r="CI12" i="3"/>
  <c r="CG12" i="3"/>
  <c r="CE12" i="3"/>
  <c r="CC12" i="3"/>
  <c r="BY12" i="3"/>
  <c r="BW12" i="3"/>
  <c r="BU12" i="3"/>
  <c r="BR12" i="3"/>
  <c r="BQ12" i="3"/>
  <c r="BP12" i="3"/>
  <c r="BN12" i="3"/>
  <c r="BL12" i="3"/>
  <c r="BJ12" i="3"/>
  <c r="BH12" i="3"/>
  <c r="BF12" i="3"/>
  <c r="BD12" i="3"/>
  <c r="BB12" i="3"/>
  <c r="AZ12" i="3"/>
  <c r="AX12" i="3"/>
  <c r="AV12" i="3"/>
  <c r="AQ12" i="3"/>
  <c r="AP12" i="3"/>
  <c r="AO12" i="3"/>
  <c r="AM12" i="3"/>
  <c r="AK12" i="3"/>
  <c r="AI12" i="3"/>
  <c r="AG12" i="3"/>
  <c r="AE12" i="3"/>
  <c r="AC12" i="3"/>
  <c r="AA12" i="3"/>
  <c r="Y12" i="3"/>
  <c r="W12" i="3"/>
  <c r="U12" i="3"/>
  <c r="S12" i="3"/>
  <c r="P12" i="3"/>
  <c r="O12" i="3"/>
  <c r="N12" i="3"/>
  <c r="L12" i="3"/>
  <c r="J12" i="3"/>
  <c r="H12" i="3"/>
  <c r="F12" i="3"/>
  <c r="D12" i="3"/>
  <c r="JG11" i="3"/>
  <c r="JE11" i="3"/>
  <c r="JC11" i="3"/>
  <c r="JA11" i="3"/>
  <c r="IY11" i="3"/>
  <c r="IW11" i="3"/>
  <c r="IU11" i="3"/>
  <c r="IS11" i="3"/>
  <c r="IQ11" i="3"/>
  <c r="IO11" i="3"/>
  <c r="IM11" i="3"/>
  <c r="IK11" i="3"/>
  <c r="IG11" i="3"/>
  <c r="IF11" i="3"/>
  <c r="ID11" i="3"/>
  <c r="IB11" i="3"/>
  <c r="HZ11" i="3"/>
  <c r="HX11" i="3"/>
  <c r="HV11" i="3"/>
  <c r="HT11" i="3"/>
  <c r="HQ11" i="3"/>
  <c r="HO11" i="3"/>
  <c r="HM11" i="3"/>
  <c r="HK11" i="3"/>
  <c r="HI11" i="3"/>
  <c r="HD11" i="3"/>
  <c r="HC11" i="3"/>
  <c r="HB11" i="3"/>
  <c r="GZ11" i="3"/>
  <c r="GX11" i="3"/>
  <c r="GV11" i="3"/>
  <c r="GT11" i="3"/>
  <c r="GR11" i="3"/>
  <c r="GP11" i="3"/>
  <c r="GN11" i="3"/>
  <c r="GL11" i="3"/>
  <c r="GJ11" i="3"/>
  <c r="GH11" i="3"/>
  <c r="GF11" i="3"/>
  <c r="GB11" i="3"/>
  <c r="GA11" i="3"/>
  <c r="FZ11" i="3"/>
  <c r="FX11" i="3"/>
  <c r="FV11" i="3"/>
  <c r="FK11" i="3"/>
  <c r="FJ11" i="3"/>
  <c r="FI11" i="3"/>
  <c r="FG11" i="3"/>
  <c r="FE11" i="3"/>
  <c r="FC11" i="3"/>
  <c r="FA11" i="3"/>
  <c r="EY11" i="3"/>
  <c r="EW11" i="3"/>
  <c r="EU11" i="3"/>
  <c r="ES11" i="3"/>
  <c r="EQ11" i="3"/>
  <c r="EO11" i="3"/>
  <c r="EM11" i="3"/>
  <c r="EK11" i="3"/>
  <c r="EJ11" i="3"/>
  <c r="EI11" i="3"/>
  <c r="EG11" i="3"/>
  <c r="EE11" i="3"/>
  <c r="EC11" i="3"/>
  <c r="EA11" i="3"/>
  <c r="DY11" i="3"/>
  <c r="DW11" i="3"/>
  <c r="DU11" i="3"/>
  <c r="DS11" i="3"/>
  <c r="DQ11" i="3"/>
  <c r="DP11" i="3"/>
  <c r="DL11" i="3"/>
  <c r="CT11" i="3"/>
  <c r="CS11" i="3"/>
  <c r="CR11" i="3"/>
  <c r="CQ11" i="3"/>
  <c r="CO11" i="3"/>
  <c r="CM11" i="3"/>
  <c r="CL11" i="3"/>
  <c r="CK11" i="3"/>
  <c r="CJ11" i="3"/>
  <c r="CI11" i="3"/>
  <c r="CG11" i="3"/>
  <c r="CE11" i="3"/>
  <c r="CC11" i="3"/>
  <c r="BY11" i="3"/>
  <c r="BW11" i="3"/>
  <c r="BU11" i="3"/>
  <c r="BR11" i="3"/>
  <c r="BQ11" i="3"/>
  <c r="BP11" i="3"/>
  <c r="BN11" i="3"/>
  <c r="BL11" i="3"/>
  <c r="BJ11" i="3"/>
  <c r="BH11" i="3"/>
  <c r="BF11" i="3"/>
  <c r="BD11" i="3"/>
  <c r="BB11" i="3"/>
  <c r="AZ11" i="3"/>
  <c r="AX11" i="3"/>
  <c r="AV11" i="3"/>
  <c r="AQ11" i="3"/>
  <c r="AP11" i="3"/>
  <c r="AO11" i="3"/>
  <c r="AM11" i="3"/>
  <c r="AK11" i="3"/>
  <c r="AI11" i="3"/>
  <c r="AG11" i="3"/>
  <c r="AE11" i="3"/>
  <c r="AC11" i="3"/>
  <c r="AA11" i="3"/>
  <c r="Y11" i="3"/>
  <c r="W11" i="3"/>
  <c r="U11" i="3"/>
  <c r="S11" i="3"/>
  <c r="P11" i="3"/>
  <c r="O11" i="3"/>
  <c r="N11" i="3"/>
  <c r="L11" i="3"/>
  <c r="J11" i="3"/>
  <c r="H11" i="3"/>
  <c r="F11" i="3"/>
  <c r="D11" i="3"/>
  <c r="JG10" i="3"/>
  <c r="JE10" i="3"/>
  <c r="JC10" i="3"/>
  <c r="JA10" i="3"/>
  <c r="IY10" i="3"/>
  <c r="IW10" i="3"/>
  <c r="IU10" i="3"/>
  <c r="IS10" i="3"/>
  <c r="IQ10" i="3"/>
  <c r="IO10" i="3"/>
  <c r="IM10" i="3"/>
  <c r="IK10" i="3"/>
  <c r="IG10" i="3"/>
  <c r="IF10" i="3"/>
  <c r="ID10" i="3"/>
  <c r="IB10" i="3"/>
  <c r="HZ10" i="3"/>
  <c r="HX10" i="3"/>
  <c r="HV10" i="3"/>
  <c r="HT10" i="3"/>
  <c r="HQ10" i="3"/>
  <c r="HO10" i="3"/>
  <c r="HM10" i="3"/>
  <c r="HK10" i="3"/>
  <c r="HI10" i="3"/>
  <c r="HD10" i="3"/>
  <c r="HC10" i="3"/>
  <c r="HB10" i="3"/>
  <c r="GZ10" i="3"/>
  <c r="GX10" i="3"/>
  <c r="GV10" i="3"/>
  <c r="GT10" i="3"/>
  <c r="GR10" i="3"/>
  <c r="GP10" i="3"/>
  <c r="GN10" i="3"/>
  <c r="GL10" i="3"/>
  <c r="GJ10" i="3"/>
  <c r="GH10" i="3"/>
  <c r="GF10" i="3"/>
  <c r="GB10" i="3"/>
  <c r="GA10" i="3"/>
  <c r="FZ10" i="3"/>
  <c r="FX10" i="3"/>
  <c r="FV10" i="3"/>
  <c r="FK10" i="3"/>
  <c r="FJ10" i="3"/>
  <c r="FI10" i="3"/>
  <c r="FG10" i="3"/>
  <c r="FE10" i="3"/>
  <c r="FC10" i="3"/>
  <c r="FA10" i="3"/>
  <c r="EY10" i="3"/>
  <c r="EW10" i="3"/>
  <c r="EU10" i="3"/>
  <c r="ES10" i="3"/>
  <c r="EQ10" i="3"/>
  <c r="EO10" i="3"/>
  <c r="EM10" i="3"/>
  <c r="EK10" i="3"/>
  <c r="EJ10" i="3"/>
  <c r="EI10" i="3"/>
  <c r="EG10" i="3"/>
  <c r="EE10" i="3"/>
  <c r="EC10" i="3"/>
  <c r="EA10" i="3"/>
  <c r="DY10" i="3"/>
  <c r="DW10" i="3"/>
  <c r="DU10" i="3"/>
  <c r="DS10" i="3"/>
  <c r="DQ10" i="3"/>
  <c r="DP10" i="3"/>
  <c r="DL10" i="3"/>
  <c r="CT10" i="3"/>
  <c r="CS10" i="3"/>
  <c r="CR10" i="3"/>
  <c r="CQ10" i="3"/>
  <c r="CO10" i="3"/>
  <c r="CM10" i="3"/>
  <c r="CL10" i="3"/>
  <c r="CK10" i="3"/>
  <c r="CJ10" i="3"/>
  <c r="CI10" i="3"/>
  <c r="CG10" i="3"/>
  <c r="CE10" i="3"/>
  <c r="CC10" i="3"/>
  <c r="BY10" i="3"/>
  <c r="BW10" i="3"/>
  <c r="BU10" i="3"/>
  <c r="BR10" i="3"/>
  <c r="BQ10" i="3"/>
  <c r="BP10" i="3"/>
  <c r="BN10" i="3"/>
  <c r="BL10" i="3"/>
  <c r="BJ10" i="3"/>
  <c r="BH10" i="3"/>
  <c r="BF10" i="3"/>
  <c r="BD10" i="3"/>
  <c r="BB10" i="3"/>
  <c r="AZ10" i="3"/>
  <c r="AX10" i="3"/>
  <c r="AV10" i="3"/>
  <c r="AQ10" i="3"/>
  <c r="AP10" i="3"/>
  <c r="AO10" i="3"/>
  <c r="AM10" i="3"/>
  <c r="AK10" i="3"/>
  <c r="AI10" i="3"/>
  <c r="AG10" i="3"/>
  <c r="AE10" i="3"/>
  <c r="AC10" i="3"/>
  <c r="AA10" i="3"/>
  <c r="Y10" i="3"/>
  <c r="W10" i="3"/>
  <c r="U10" i="3"/>
  <c r="S10" i="3"/>
  <c r="P10" i="3"/>
  <c r="O10" i="3"/>
  <c r="N10" i="3"/>
  <c r="L10" i="3"/>
  <c r="J10" i="3"/>
  <c r="H10" i="3"/>
  <c r="F10" i="3"/>
  <c r="D10" i="3"/>
  <c r="JG9" i="3"/>
  <c r="JE9" i="3"/>
  <c r="JC9" i="3"/>
  <c r="JA9" i="3"/>
  <c r="IY9" i="3"/>
  <c r="IW9" i="3"/>
  <c r="IU9" i="3"/>
  <c r="IS9" i="3"/>
  <c r="IQ9" i="3"/>
  <c r="IO9" i="3"/>
  <c r="IM9" i="3"/>
  <c r="IK9" i="3"/>
  <c r="IG9" i="3"/>
  <c r="IF9" i="3"/>
  <c r="ID9" i="3"/>
  <c r="IB9" i="3"/>
  <c r="HZ9" i="3"/>
  <c r="HX9" i="3"/>
  <c r="HV9" i="3"/>
  <c r="HT9" i="3"/>
  <c r="HQ9" i="3"/>
  <c r="HO9" i="3"/>
  <c r="HM9" i="3"/>
  <c r="HK9" i="3"/>
  <c r="HI9" i="3"/>
  <c r="HD9" i="3"/>
  <c r="HC9" i="3"/>
  <c r="HB9" i="3"/>
  <c r="GZ9" i="3"/>
  <c r="GX9" i="3"/>
  <c r="GV9" i="3"/>
  <c r="GT9" i="3"/>
  <c r="GR9" i="3"/>
  <c r="GP9" i="3"/>
  <c r="GN9" i="3"/>
  <c r="GL9" i="3"/>
  <c r="GJ9" i="3"/>
  <c r="GH9" i="3"/>
  <c r="GF9" i="3"/>
  <c r="GB9" i="3"/>
  <c r="GA9" i="3"/>
  <c r="FZ9" i="3"/>
  <c r="FX9" i="3"/>
  <c r="FV9" i="3"/>
  <c r="FK9" i="3"/>
  <c r="FJ9" i="3"/>
  <c r="FI9" i="3"/>
  <c r="FG9" i="3"/>
  <c r="FE9" i="3"/>
  <c r="FC9" i="3"/>
  <c r="FA9" i="3"/>
  <c r="EY9" i="3"/>
  <c r="EW9" i="3"/>
  <c r="EU9" i="3"/>
  <c r="ES9" i="3"/>
  <c r="EQ9" i="3"/>
  <c r="EO9" i="3"/>
  <c r="EM9" i="3"/>
  <c r="EK9" i="3"/>
  <c r="EJ9" i="3"/>
  <c r="EI9" i="3"/>
  <c r="EG9" i="3"/>
  <c r="EE9" i="3"/>
  <c r="EC9" i="3"/>
  <c r="EA9" i="3"/>
  <c r="DY9" i="3"/>
  <c r="DW9" i="3"/>
  <c r="DU9" i="3"/>
  <c r="DS9" i="3"/>
  <c r="DQ9" i="3"/>
  <c r="DP9" i="3"/>
  <c r="DL9" i="3"/>
  <c r="CT9" i="3"/>
  <c r="CS9" i="3"/>
  <c r="CR9" i="3"/>
  <c r="CQ9" i="3"/>
  <c r="CO9" i="3"/>
  <c r="CM9" i="3"/>
  <c r="CK9" i="3"/>
  <c r="CI9" i="3"/>
  <c r="CG9" i="3"/>
  <c r="CE9" i="3"/>
  <c r="CC9" i="3"/>
  <c r="BY9" i="3"/>
  <c r="BW9" i="3"/>
  <c r="BU9" i="3"/>
  <c r="BR9" i="3"/>
  <c r="BQ9" i="3"/>
  <c r="BP9" i="3"/>
  <c r="BN9" i="3"/>
  <c r="BL9" i="3"/>
  <c r="BJ9" i="3"/>
  <c r="BH9" i="3"/>
  <c r="BF9" i="3"/>
  <c r="BD9" i="3"/>
  <c r="BB9" i="3"/>
  <c r="AZ9" i="3"/>
  <c r="AX9" i="3"/>
  <c r="AV9" i="3"/>
  <c r="AQ9" i="3"/>
  <c r="AP9" i="3"/>
  <c r="AO9" i="3"/>
  <c r="AM9" i="3"/>
  <c r="AK9" i="3"/>
  <c r="AI9" i="3"/>
  <c r="AG9" i="3"/>
  <c r="AE9" i="3"/>
  <c r="AC9" i="3"/>
  <c r="AA9" i="3"/>
  <c r="Y9" i="3"/>
  <c r="W9" i="3"/>
  <c r="U9" i="3"/>
  <c r="S9" i="3"/>
  <c r="P9" i="3"/>
  <c r="O9" i="3"/>
  <c r="N9" i="3"/>
  <c r="L9" i="3"/>
  <c r="J9" i="3"/>
  <c r="H9" i="3"/>
  <c r="F9" i="3"/>
  <c r="D9" i="3"/>
  <c r="JG8" i="3"/>
  <c r="JE8" i="3"/>
  <c r="JC8" i="3"/>
  <c r="JA8" i="3"/>
  <c r="IY8" i="3"/>
  <c r="IW8" i="3"/>
  <c r="IU8" i="3"/>
  <c r="IS8" i="3"/>
  <c r="IQ8" i="3"/>
  <c r="IO8" i="3"/>
  <c r="IM8" i="3"/>
  <c r="IK8" i="3"/>
  <c r="IG8" i="3"/>
  <c r="IF8" i="3"/>
  <c r="ID8" i="3"/>
  <c r="IB8" i="3"/>
  <c r="HZ8" i="3"/>
  <c r="HX8" i="3"/>
  <c r="HV8" i="3"/>
  <c r="HT8" i="3"/>
  <c r="HQ8" i="3"/>
  <c r="HO8" i="3"/>
  <c r="HM8" i="3"/>
  <c r="HK8" i="3"/>
  <c r="HI8" i="3"/>
  <c r="HD8" i="3"/>
  <c r="HC8" i="3"/>
  <c r="HB8" i="3"/>
  <c r="GZ8" i="3"/>
  <c r="GX8" i="3"/>
  <c r="GV8" i="3"/>
  <c r="GT8" i="3"/>
  <c r="GR8" i="3"/>
  <c r="GP8" i="3"/>
  <c r="GN8" i="3"/>
  <c r="GL8" i="3"/>
  <c r="GJ8" i="3"/>
  <c r="GH8" i="3"/>
  <c r="GF8" i="3"/>
  <c r="GB8" i="3"/>
  <c r="GA8" i="3"/>
  <c r="FZ8" i="3"/>
  <c r="FX8" i="3"/>
  <c r="FV8" i="3"/>
  <c r="FK8" i="3"/>
  <c r="FJ8" i="3"/>
  <c r="FI8" i="3"/>
  <c r="FG8" i="3"/>
  <c r="FE8" i="3"/>
  <c r="FC8" i="3"/>
  <c r="FA8" i="3"/>
  <c r="EY8" i="3"/>
  <c r="EW8" i="3"/>
  <c r="EU8" i="3"/>
  <c r="ES8" i="3"/>
  <c r="EQ8" i="3"/>
  <c r="EO8" i="3"/>
  <c r="EM8" i="3"/>
  <c r="EK8" i="3"/>
  <c r="EJ8" i="3"/>
  <c r="EI8" i="3"/>
  <c r="EG8" i="3"/>
  <c r="EE8" i="3"/>
  <c r="EC8" i="3"/>
  <c r="EA8" i="3"/>
  <c r="DY8" i="3"/>
  <c r="DW8" i="3"/>
  <c r="DU8" i="3"/>
  <c r="DS8" i="3"/>
  <c r="DQ8" i="3"/>
  <c r="DP8" i="3"/>
  <c r="DL8" i="3"/>
  <c r="CT8" i="3"/>
  <c r="CS8" i="3"/>
  <c r="CR8" i="3"/>
  <c r="CQ8" i="3"/>
  <c r="CO8" i="3"/>
  <c r="CM8" i="3"/>
  <c r="CK8" i="3"/>
  <c r="CI8" i="3"/>
  <c r="CG8" i="3"/>
  <c r="CE8" i="3"/>
  <c r="CC8" i="3"/>
  <c r="BY8" i="3"/>
  <c r="BW8" i="3"/>
  <c r="BU8" i="3"/>
  <c r="BR8" i="3"/>
  <c r="BQ8" i="3"/>
  <c r="BP8" i="3"/>
  <c r="BN8" i="3"/>
  <c r="BL8" i="3"/>
  <c r="BJ8" i="3"/>
  <c r="BH8" i="3"/>
  <c r="BF8" i="3"/>
  <c r="BD8" i="3"/>
  <c r="BB8" i="3"/>
  <c r="AZ8" i="3"/>
  <c r="AX8" i="3"/>
  <c r="AV8" i="3"/>
  <c r="AQ8" i="3"/>
  <c r="AP8" i="3"/>
  <c r="AO8" i="3"/>
  <c r="AM8" i="3"/>
  <c r="AK8" i="3"/>
  <c r="AI8" i="3"/>
  <c r="AG8" i="3"/>
  <c r="AE8" i="3"/>
  <c r="AC8" i="3"/>
  <c r="AA8" i="3"/>
  <c r="Y8" i="3"/>
  <c r="W8" i="3"/>
  <c r="U8" i="3"/>
  <c r="S8" i="3"/>
  <c r="P8" i="3"/>
  <c r="O8" i="3"/>
  <c r="N8" i="3"/>
  <c r="L8" i="3"/>
  <c r="J8" i="3"/>
  <c r="H8" i="3"/>
  <c r="F8" i="3"/>
  <c r="D8" i="3"/>
  <c r="FJ7" i="3"/>
  <c r="EK7" i="3"/>
  <c r="EJ7" i="3"/>
  <c r="EI7" i="3"/>
  <c r="EH7" i="3"/>
  <c r="EG7" i="3"/>
  <c r="EF7" i="3"/>
  <c r="EE7" i="3"/>
  <c r="ED7" i="3"/>
  <c r="EC7" i="3"/>
  <c r="EB7" i="3"/>
  <c r="EA7" i="3"/>
  <c r="DZ7" i="3"/>
  <c r="DY7" i="3"/>
  <c r="DX7" i="3"/>
  <c r="DW7" i="3"/>
  <c r="DV7" i="3"/>
  <c r="DU7" i="3"/>
  <c r="DT7" i="3"/>
  <c r="DS7" i="3"/>
  <c r="DR7" i="3"/>
  <c r="DQ7" i="3"/>
  <c r="DP7" i="3"/>
  <c r="DO7" i="3"/>
  <c r="DM7" i="3"/>
  <c r="DK7" i="3"/>
  <c r="CT7" i="3"/>
  <c r="CS7" i="3"/>
  <c r="CR7" i="3"/>
  <c r="CQ7" i="3"/>
  <c r="CP7" i="3"/>
  <c r="CO7" i="3"/>
  <c r="CN7" i="3"/>
  <c r="CM7" i="3"/>
  <c r="CL7" i="3"/>
  <c r="CK7" i="3"/>
  <c r="CJ7" i="3"/>
  <c r="CI7" i="3"/>
  <c r="CH7" i="3"/>
  <c r="CG7" i="3"/>
  <c r="CF7" i="3"/>
  <c r="CE7" i="3"/>
  <c r="CD7" i="3"/>
  <c r="CC7" i="3"/>
  <c r="CB7" i="3"/>
  <c r="BZ7" i="3"/>
  <c r="BY7" i="3"/>
  <c r="BX7" i="3"/>
  <c r="BW7" i="3"/>
  <c r="BV7" i="3"/>
  <c r="BU7" i="3"/>
  <c r="BT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S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FJ6" i="3"/>
  <c r="EK6" i="3"/>
  <c r="EJ6" i="3"/>
  <c r="EI6" i="3"/>
  <c r="EH6" i="3"/>
  <c r="EG6" i="3"/>
  <c r="EF6" i="3"/>
  <c r="EE6" i="3"/>
  <c r="ED6" i="3"/>
  <c r="EC6" i="3"/>
  <c r="EB6" i="3"/>
  <c r="EA6" i="3"/>
  <c r="DZ6" i="3"/>
  <c r="DY6" i="3"/>
  <c r="DX6" i="3"/>
  <c r="DW6" i="3"/>
  <c r="DV6" i="3"/>
  <c r="DU6" i="3"/>
  <c r="DT6" i="3"/>
  <c r="DS6" i="3"/>
  <c r="DR6" i="3"/>
  <c r="DQ6" i="3"/>
  <c r="DP6" i="3"/>
  <c r="DO6" i="3"/>
  <c r="DM6" i="3"/>
  <c r="DK6" i="3"/>
  <c r="CT6" i="3"/>
  <c r="CS6" i="3"/>
  <c r="CR6" i="3"/>
  <c r="CQ6" i="3"/>
  <c r="CP6" i="3"/>
  <c r="CO6" i="3"/>
  <c r="CN6" i="3"/>
  <c r="CM6" i="3"/>
  <c r="CL6" i="3"/>
  <c r="CK6" i="3"/>
  <c r="CJ6" i="3"/>
  <c r="CI6" i="3"/>
  <c r="CH6" i="3"/>
  <c r="CG6" i="3"/>
  <c r="CF6" i="3"/>
  <c r="CE6" i="3"/>
  <c r="CD6" i="3"/>
  <c r="CC6" i="3"/>
  <c r="CB6" i="3"/>
  <c r="BZ6" i="3"/>
  <c r="BY6" i="3"/>
  <c r="BX6" i="3"/>
  <c r="BW6" i="3"/>
  <c r="BV6" i="3"/>
  <c r="BU6" i="3"/>
  <c r="BT6" i="3"/>
  <c r="BR6" i="3"/>
  <c r="BQ6" i="3"/>
  <c r="BP6" i="3"/>
  <c r="BO6" i="3"/>
  <c r="BN6" i="3"/>
  <c r="BM6" i="3"/>
  <c r="BL6" i="3"/>
  <c r="BK6" i="3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JX5" i="3"/>
  <c r="JW5" i="3"/>
  <c r="JU5" i="3"/>
  <c r="JH5" i="3"/>
  <c r="JG5" i="3"/>
  <c r="JF5" i="3"/>
  <c r="JE5" i="3"/>
  <c r="JC5" i="3"/>
  <c r="JA5" i="3"/>
  <c r="IY5" i="3"/>
  <c r="IW5" i="3"/>
  <c r="IU5" i="3"/>
  <c r="IS5" i="3"/>
  <c r="IQ5" i="3"/>
  <c r="IO5" i="3"/>
  <c r="IM5" i="3"/>
  <c r="IK5" i="3"/>
  <c r="IH5" i="3"/>
  <c r="IG5" i="3"/>
  <c r="IF5" i="3"/>
  <c r="IE5" i="3"/>
  <c r="ID5" i="3"/>
  <c r="IC5" i="3"/>
  <c r="IB5" i="3"/>
  <c r="IA5" i="3"/>
  <c r="HZ5" i="3"/>
  <c r="HY5" i="3"/>
  <c r="HX5" i="3"/>
  <c r="HW5" i="3"/>
  <c r="HV5" i="3"/>
  <c r="HU5" i="3"/>
  <c r="HT5" i="3"/>
  <c r="HS5" i="3"/>
  <c r="HR5" i="3"/>
  <c r="HQ5" i="3"/>
  <c r="HP5" i="3"/>
  <c r="HO5" i="3"/>
  <c r="HN5" i="3"/>
  <c r="HM5" i="3"/>
  <c r="HL5" i="3"/>
  <c r="HK5" i="3"/>
  <c r="HJ5" i="3"/>
  <c r="HI5" i="3"/>
  <c r="HH5" i="3"/>
  <c r="HE5" i="3"/>
  <c r="HD5" i="3"/>
  <c r="HC5" i="3"/>
  <c r="HB5" i="3"/>
  <c r="HA5" i="3"/>
  <c r="GZ5" i="3"/>
  <c r="GY5" i="3"/>
  <c r="GX5" i="3"/>
  <c r="GW5" i="3"/>
  <c r="GV5" i="3"/>
  <c r="GU5" i="3"/>
  <c r="GT5" i="3"/>
  <c r="GS5" i="3"/>
  <c r="GR5" i="3"/>
  <c r="GQ5" i="3"/>
  <c r="GP5" i="3"/>
  <c r="GO5" i="3"/>
  <c r="GN5" i="3"/>
  <c r="GM5" i="3"/>
  <c r="GL5" i="3"/>
  <c r="GK5" i="3"/>
  <c r="GJ5" i="3"/>
  <c r="GI5" i="3"/>
  <c r="GH5" i="3"/>
  <c r="GG5" i="3"/>
  <c r="GF5" i="3"/>
  <c r="GE5" i="3"/>
  <c r="GD5" i="3"/>
  <c r="GB5" i="3"/>
  <c r="GA5" i="3"/>
  <c r="FZ5" i="3"/>
  <c r="FY5" i="3"/>
  <c r="FX5" i="3"/>
  <c r="FW5" i="3"/>
  <c r="FV5" i="3"/>
  <c r="FU5" i="3"/>
  <c r="FT5" i="3"/>
  <c r="FS5" i="3"/>
  <c r="FR5" i="3"/>
  <c r="FQ5" i="3"/>
  <c r="FP5" i="3"/>
  <c r="FO5" i="3"/>
  <c r="FN5" i="3"/>
  <c r="FM5" i="3"/>
  <c r="FL5" i="3"/>
  <c r="FK5" i="3"/>
  <c r="FJ5" i="3"/>
  <c r="FI5" i="3"/>
  <c r="FH5" i="3"/>
  <c r="FG5" i="3"/>
  <c r="FF5" i="3"/>
  <c r="FE5" i="3"/>
  <c r="FD5" i="3"/>
  <c r="FC5" i="3"/>
  <c r="FB5" i="3"/>
  <c r="FA5" i="3"/>
  <c r="EZ5" i="3"/>
  <c r="EY5" i="3"/>
  <c r="EX5" i="3"/>
  <c r="EW5" i="3"/>
  <c r="EV5" i="3"/>
  <c r="EU5" i="3"/>
  <c r="ET5" i="3"/>
  <c r="ES5" i="3"/>
  <c r="ER5" i="3"/>
  <c r="EQ5" i="3"/>
  <c r="EP5" i="3"/>
  <c r="EO5" i="3"/>
  <c r="EN5" i="3"/>
  <c r="EM5" i="3"/>
  <c r="EL5" i="3"/>
  <c r="EK5" i="3"/>
  <c r="EJ5" i="3"/>
  <c r="EI5" i="3"/>
  <c r="EH5" i="3"/>
  <c r="EG5" i="3"/>
  <c r="EF5" i="3"/>
  <c r="EE5" i="3"/>
  <c r="ED5" i="3"/>
  <c r="EC5" i="3"/>
  <c r="EB5" i="3"/>
  <c r="EA5" i="3"/>
  <c r="DZ5" i="3"/>
  <c r="DY5" i="3"/>
  <c r="DX5" i="3"/>
  <c r="DW5" i="3"/>
  <c r="DV5" i="3"/>
  <c r="DU5" i="3"/>
  <c r="DT5" i="3"/>
  <c r="DS5" i="3"/>
  <c r="DR5" i="3"/>
  <c r="DQ5" i="3"/>
  <c r="DP5" i="3"/>
  <c r="DO5" i="3"/>
  <c r="DM5" i="3"/>
  <c r="DL5" i="3"/>
  <c r="DK5" i="3"/>
  <c r="CT5" i="3"/>
  <c r="CS5" i="3"/>
  <c r="CR5" i="3"/>
  <c r="CQ5" i="3"/>
  <c r="CP5" i="3"/>
  <c r="CO5" i="3"/>
  <c r="CN5" i="3"/>
  <c r="CM5" i="3"/>
  <c r="CL5" i="3"/>
  <c r="CK5" i="3"/>
  <c r="CJ5" i="3"/>
  <c r="CI5" i="3"/>
  <c r="CH5" i="3"/>
  <c r="CG5" i="3"/>
  <c r="CF5" i="3"/>
  <c r="CE5" i="3"/>
  <c r="CD5" i="3"/>
  <c r="CC5" i="3"/>
  <c r="CB5" i="3"/>
  <c r="BY5" i="3"/>
  <c r="BX5" i="3"/>
  <c r="BW5" i="3"/>
  <c r="BV5" i="3"/>
  <c r="BU5" i="3"/>
  <c r="BT5" i="3"/>
  <c r="BS5" i="3"/>
  <c r="BR5" i="3"/>
  <c r="BQ5" i="3"/>
  <c r="BP5" i="3"/>
  <c r="BO5" i="3"/>
  <c r="BN5" i="3"/>
  <c r="BM5" i="3"/>
  <c r="BL5" i="3"/>
  <c r="BK5" i="3"/>
  <c r="BJ5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S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JX4" i="3"/>
  <c r="JW4" i="3"/>
  <c r="JU4" i="3"/>
  <c r="JH4" i="3"/>
  <c r="JG4" i="3"/>
  <c r="JF4" i="3"/>
  <c r="JE4" i="3"/>
  <c r="JC4" i="3"/>
  <c r="JA4" i="3"/>
  <c r="IY4" i="3"/>
  <c r="IW4" i="3"/>
  <c r="IU4" i="3"/>
  <c r="IS4" i="3"/>
  <c r="IQ4" i="3"/>
  <c r="IO4" i="3"/>
  <c r="IM4" i="3"/>
  <c r="IK4" i="3"/>
  <c r="IH4" i="3"/>
  <c r="IG4" i="3"/>
  <c r="IF4" i="3"/>
  <c r="IE4" i="3"/>
  <c r="ID4" i="3"/>
  <c r="IC4" i="3"/>
  <c r="IB4" i="3"/>
  <c r="IA4" i="3"/>
  <c r="HZ4" i="3"/>
  <c r="HY4" i="3"/>
  <c r="HX4" i="3"/>
  <c r="HW4" i="3"/>
  <c r="HV4" i="3"/>
  <c r="HU4" i="3"/>
  <c r="HT4" i="3"/>
  <c r="HS4" i="3"/>
  <c r="HR4" i="3"/>
  <c r="HQ4" i="3"/>
  <c r="HP4" i="3"/>
  <c r="HO4" i="3"/>
  <c r="HN4" i="3"/>
  <c r="HM4" i="3"/>
  <c r="HL4" i="3"/>
  <c r="HK4" i="3"/>
  <c r="HJ4" i="3"/>
  <c r="HI4" i="3"/>
  <c r="HH4" i="3"/>
  <c r="HE4" i="3"/>
  <c r="HD4" i="3"/>
  <c r="HC4" i="3"/>
  <c r="HB4" i="3"/>
  <c r="HA4" i="3"/>
  <c r="GZ4" i="3"/>
  <c r="GY4" i="3"/>
  <c r="GX4" i="3"/>
  <c r="GW4" i="3"/>
  <c r="GV4" i="3"/>
  <c r="GU4" i="3"/>
  <c r="GT4" i="3"/>
  <c r="GS4" i="3"/>
  <c r="GR4" i="3"/>
  <c r="GQ4" i="3"/>
  <c r="GP4" i="3"/>
  <c r="GO4" i="3"/>
  <c r="GN4" i="3"/>
  <c r="GM4" i="3"/>
  <c r="GL4" i="3"/>
  <c r="GK4" i="3"/>
  <c r="GJ4" i="3"/>
  <c r="GI4" i="3"/>
  <c r="GH4" i="3"/>
  <c r="GG4" i="3"/>
  <c r="GF4" i="3"/>
  <c r="GE4" i="3"/>
  <c r="GB4" i="3"/>
  <c r="GA4" i="3"/>
  <c r="FZ4" i="3"/>
  <c r="FY4" i="3"/>
  <c r="FX4" i="3"/>
  <c r="FW4" i="3"/>
  <c r="FV4" i="3"/>
  <c r="FU4" i="3"/>
  <c r="FT4" i="3"/>
  <c r="FS4" i="3"/>
  <c r="FR4" i="3"/>
  <c r="FQ4" i="3"/>
  <c r="FP4" i="3"/>
  <c r="FO4" i="3"/>
  <c r="FN4" i="3"/>
  <c r="FM4" i="3"/>
  <c r="FL4" i="3"/>
  <c r="FK4" i="3"/>
  <c r="FJ4" i="3"/>
  <c r="FI4" i="3"/>
  <c r="FH4" i="3"/>
  <c r="FG4" i="3"/>
  <c r="FF4" i="3"/>
  <c r="FE4" i="3"/>
  <c r="FD4" i="3"/>
  <c r="FC4" i="3"/>
  <c r="FB4" i="3"/>
  <c r="FA4" i="3"/>
  <c r="EZ4" i="3"/>
  <c r="EY4" i="3"/>
  <c r="EX4" i="3"/>
  <c r="EW4" i="3"/>
  <c r="EV4" i="3"/>
  <c r="EU4" i="3"/>
  <c r="ET4" i="3"/>
  <c r="ES4" i="3"/>
  <c r="ER4" i="3"/>
  <c r="EQ4" i="3"/>
  <c r="EP4" i="3"/>
  <c r="EO4" i="3"/>
  <c r="EN4" i="3"/>
  <c r="EM4" i="3"/>
  <c r="EL4" i="3"/>
  <c r="EK4" i="3"/>
  <c r="EJ4" i="3"/>
  <c r="EI4" i="3"/>
  <c r="EH4" i="3"/>
  <c r="EG4" i="3"/>
  <c r="EF4" i="3"/>
  <c r="EE4" i="3"/>
  <c r="ED4" i="3"/>
  <c r="EC4" i="3"/>
  <c r="EB4" i="3"/>
  <c r="EA4" i="3"/>
  <c r="DZ4" i="3"/>
  <c r="DY4" i="3"/>
  <c r="DX4" i="3"/>
  <c r="DW4" i="3"/>
  <c r="DV4" i="3"/>
  <c r="DU4" i="3"/>
  <c r="DT4" i="3"/>
  <c r="DS4" i="3"/>
  <c r="DR4" i="3"/>
  <c r="DQ4" i="3"/>
  <c r="DP4" i="3"/>
  <c r="DO4" i="3"/>
  <c r="DM4" i="3"/>
  <c r="DL4" i="3"/>
  <c r="DK4" i="3"/>
  <c r="CT4" i="3"/>
  <c r="CS4" i="3"/>
  <c r="CR4" i="3"/>
  <c r="CQ4" i="3"/>
  <c r="CP4" i="3"/>
  <c r="CO4" i="3"/>
  <c r="CN4" i="3"/>
  <c r="CM4" i="3"/>
  <c r="CL4" i="3"/>
  <c r="CK4" i="3"/>
  <c r="CJ4" i="3"/>
  <c r="CI4" i="3"/>
  <c r="CH4" i="3"/>
  <c r="CG4" i="3"/>
  <c r="CF4" i="3"/>
  <c r="CE4" i="3"/>
  <c r="CD4" i="3"/>
  <c r="CC4" i="3"/>
  <c r="CB4" i="3"/>
  <c r="BY4" i="3"/>
  <c r="BX4" i="3"/>
  <c r="BW4" i="3"/>
  <c r="BV4" i="3"/>
  <c r="BU4" i="3"/>
  <c r="BT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S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</calcChain>
</file>

<file path=xl/sharedStrings.xml><?xml version="1.0" encoding="utf-8"?>
<sst xmlns="http://schemas.openxmlformats.org/spreadsheetml/2006/main" count="5616" uniqueCount="2824">
  <si>
    <t>所属地区</t>
  </si>
  <si>
    <t>企业代码</t>
  </si>
  <si>
    <t>企业名称</t>
  </si>
  <si>
    <t>客运车辆_总计</t>
  </si>
  <si>
    <t>核定载客位_总计</t>
  </si>
  <si>
    <t>车辆数_客运班车（含定线旅游客运客车）</t>
  </si>
  <si>
    <t>核定载客位_客运班车（含定线旅游客运客车）</t>
  </si>
  <si>
    <t>车辆数_客运包车（含非定线旅游客运客车）</t>
  </si>
  <si>
    <t>核定载客位_客运包车（含非定线旅游客运客车）</t>
  </si>
  <si>
    <t>客运量_总计</t>
  </si>
  <si>
    <t>旅客周转量_总计</t>
  </si>
  <si>
    <t>客运量_一类客运班线（含定线旅游）</t>
  </si>
  <si>
    <t>旅客周转量_一类客运班线（含定线旅游）</t>
  </si>
  <si>
    <t>客运量_二类客运班线（含定线旅游）</t>
  </si>
  <si>
    <t>旅客周转量_二类客运班线（含定线旅游）</t>
  </si>
  <si>
    <t>客运量_三类客运班线（含定线旅游）</t>
  </si>
  <si>
    <t>旅客周转量_三类客运班线（含定线旅游）</t>
  </si>
  <si>
    <t>客运量_四类客运班线（含定线旅游）</t>
  </si>
  <si>
    <t>旅客周转量_四类客运班线（含定线旅游）</t>
  </si>
  <si>
    <t>客运量_客运包车（含非定线旅游）</t>
  </si>
  <si>
    <t>旅客周转量_客运包车（含非定线旅游）</t>
  </si>
  <si>
    <t>客运平均运距</t>
  </si>
  <si>
    <t>一类客运班线平均运距</t>
  </si>
  <si>
    <t>二类客运班线平均运距</t>
  </si>
  <si>
    <t>三类客运班线平均运距</t>
  </si>
  <si>
    <t>四类客运班线平均运距</t>
  </si>
  <si>
    <t>旅游、包车平均运距</t>
  </si>
  <si>
    <t/>
  </si>
  <si>
    <t>420200</t>
  </si>
  <si>
    <t>42020000016</t>
  </si>
  <si>
    <t>黄石市城市公交集团有限公司</t>
  </si>
  <si>
    <t>420302</t>
  </si>
  <si>
    <t>42030000002</t>
  </si>
  <si>
    <t>十堰市交通经济开发有限公司</t>
  </si>
  <si>
    <t>42030300002</t>
  </si>
  <si>
    <t>十堰市城市公交集团有限公司</t>
  </si>
  <si>
    <t>420304</t>
  </si>
  <si>
    <t>42030400001</t>
  </si>
  <si>
    <t>郧县天鸿汽车运输有限公司</t>
  </si>
  <si>
    <t>420323</t>
  </si>
  <si>
    <t>42032300005</t>
  </si>
  <si>
    <t>湖北省十堰亨运集团竹山有限责任公司</t>
  </si>
  <si>
    <t>420325</t>
  </si>
  <si>
    <t>42032500004</t>
  </si>
  <si>
    <t>房县恒通发展有限责任公司</t>
  </si>
  <si>
    <t>420381</t>
  </si>
  <si>
    <t>42038100002</t>
  </si>
  <si>
    <t>湖北省十堰亨运集团武当山旅游运输有限公司</t>
  </si>
  <si>
    <t>42038100003</t>
  </si>
  <si>
    <t>丹江口市公共汽车公司</t>
  </si>
  <si>
    <t>420506</t>
  </si>
  <si>
    <t>42050600001</t>
  </si>
  <si>
    <t>宜昌恒升客运联营有限公司</t>
  </si>
  <si>
    <t>420525</t>
  </si>
  <si>
    <t>42052500002</t>
  </si>
  <si>
    <t>宜昌三峡运输集团远安县畅通汽车客运有限公司</t>
  </si>
  <si>
    <t>42052500003</t>
  </si>
  <si>
    <t>远安县全运公共交通运输有限公司</t>
  </si>
  <si>
    <t>420526</t>
  </si>
  <si>
    <t>42052600004</t>
  </si>
  <si>
    <t>宜昌交运集团兴山客运有限公司</t>
  </si>
  <si>
    <t>420527</t>
  </si>
  <si>
    <t>42052700017</t>
  </si>
  <si>
    <t>宜昌交运集团秭归客运有限公司</t>
  </si>
  <si>
    <t>420529</t>
  </si>
  <si>
    <t>42052900001</t>
  </si>
  <si>
    <t>宜昌交运集团五峰客运有限公司</t>
  </si>
  <si>
    <t>420581</t>
  </si>
  <si>
    <t>42058100006</t>
  </si>
  <si>
    <t>宜昌交运集团宜都客运有限公司</t>
  </si>
  <si>
    <t>420582</t>
  </si>
  <si>
    <t>42058200007</t>
  </si>
  <si>
    <t>当阳市永生汽车运输有限公司</t>
  </si>
  <si>
    <t>420583</t>
  </si>
  <si>
    <t>42058300005</t>
  </si>
  <si>
    <t>枝江市安捷交通运输有限责任公司</t>
  </si>
  <si>
    <t>420607</t>
  </si>
  <si>
    <t>42060000024</t>
  </si>
  <si>
    <t>襄阳四海联托运有限责任公司</t>
  </si>
  <si>
    <t>420625</t>
  </si>
  <si>
    <t>42062500003</t>
  </si>
  <si>
    <t>谷城县公共交通运输集团有限公司</t>
  </si>
  <si>
    <t>420682</t>
  </si>
  <si>
    <t>42068200005</t>
  </si>
  <si>
    <t>老河口市顺通运业有限责任公司</t>
  </si>
  <si>
    <t>420683</t>
  </si>
  <si>
    <t>42068300005</t>
  </si>
  <si>
    <t>枣阳市四达汽车运输有限公司</t>
  </si>
  <si>
    <t>420700</t>
  </si>
  <si>
    <t>42070000006</t>
  </si>
  <si>
    <t>鄂州市华松汽车客运有限公司</t>
  </si>
  <si>
    <t>42070000007</t>
  </si>
  <si>
    <t>鄂州市交通发展有限公司</t>
  </si>
  <si>
    <t>42070000009</t>
  </si>
  <si>
    <t>鄂州市大鹏客运有限公司</t>
  </si>
  <si>
    <t>420800</t>
  </si>
  <si>
    <t>42080000002</t>
  </si>
  <si>
    <t>荆门市五三易达汽车运输有限公司</t>
  </si>
  <si>
    <t>42080400001</t>
  </si>
  <si>
    <t>荆门万里交通建设有限公司</t>
  </si>
  <si>
    <t>420881</t>
  </si>
  <si>
    <t>42088100009</t>
  </si>
  <si>
    <t>湖北省钟祥宇风运业有限公司</t>
  </si>
  <si>
    <t>420901</t>
  </si>
  <si>
    <t>42090100001</t>
  </si>
  <si>
    <t>孝感汽车客运集团有限公司</t>
  </si>
  <si>
    <t>420921</t>
  </si>
  <si>
    <t>42092100004</t>
  </si>
  <si>
    <t>孝昌县裕通汽车运输有限责任公司</t>
  </si>
  <si>
    <t>420922</t>
  </si>
  <si>
    <t>42092200002</t>
  </si>
  <si>
    <t>大悟交运汽车运输有限公司</t>
  </si>
  <si>
    <t>420923</t>
  </si>
  <si>
    <t>42092300003</t>
  </si>
  <si>
    <t>云梦县永泰汽车客运有限公司</t>
  </si>
  <si>
    <t>420981</t>
  </si>
  <si>
    <t>42098100003</t>
  </si>
  <si>
    <t>应城市众达公共交通有限公司</t>
  </si>
  <si>
    <t>42098100005</t>
  </si>
  <si>
    <t>应城八达运输有限公司</t>
  </si>
  <si>
    <t>420984</t>
  </si>
  <si>
    <t>42098400003</t>
  </si>
  <si>
    <t>汉川盛达客运有限公司</t>
  </si>
  <si>
    <t>421000</t>
  </si>
  <si>
    <t>42100000002</t>
  </si>
  <si>
    <t>荆州先行运输集团有限公司</t>
  </si>
  <si>
    <t>421023</t>
  </si>
  <si>
    <t>42102300030</t>
  </si>
  <si>
    <t>监利市汽车运输总公司</t>
  </si>
  <si>
    <t>421081</t>
  </si>
  <si>
    <t>42108100015</t>
  </si>
  <si>
    <t>石首市幸福汽车客运有限公司</t>
  </si>
  <si>
    <t>421083</t>
  </si>
  <si>
    <t>42108300037</t>
  </si>
  <si>
    <t>洪湖市运通汽车运输有限责任公司</t>
  </si>
  <si>
    <t>421124</t>
  </si>
  <si>
    <t>42112400004</t>
  </si>
  <si>
    <t>黄冈市东方运输集团英山全顺有限公司</t>
  </si>
  <si>
    <t>421126</t>
  </si>
  <si>
    <t>42112600021</t>
  </si>
  <si>
    <t>蕲春县东昌汽车运输有限公司</t>
  </si>
  <si>
    <t>421182</t>
  </si>
  <si>
    <t>42118200012</t>
  </si>
  <si>
    <t>武穴市公共汽车公司</t>
  </si>
  <si>
    <t>421221</t>
  </si>
  <si>
    <t>42122100005</t>
  </si>
  <si>
    <t>嘉鱼交通建设集团鸿昌客运有限公司</t>
  </si>
  <si>
    <t>421222</t>
  </si>
  <si>
    <t>42122200003</t>
  </si>
  <si>
    <t>湖北咸宁咸运集团通城恒通运输有限公司</t>
  </si>
  <si>
    <t>421223</t>
  </si>
  <si>
    <t>42122300003</t>
  </si>
  <si>
    <t>湖北咸宁咸运集团崇阳天成运输有限公司</t>
  </si>
  <si>
    <t>421224</t>
  </si>
  <si>
    <t>42122400002</t>
  </si>
  <si>
    <t>通山县宏发出租车有限公司</t>
  </si>
  <si>
    <t>42122400003</t>
  </si>
  <si>
    <t>湖北咸宁咸运集团通山奔阳运输有限公司</t>
  </si>
  <si>
    <t>421303</t>
  </si>
  <si>
    <t>42130300005</t>
  </si>
  <si>
    <t>随州市公共交通有限责任公司</t>
  </si>
  <si>
    <t>421381</t>
  </si>
  <si>
    <t>42138100008</t>
  </si>
  <si>
    <t>广水市恒泰汽车运输有限责任公司</t>
  </si>
  <si>
    <t>422801</t>
  </si>
  <si>
    <t>42280100005</t>
  </si>
  <si>
    <t>恩施市双龙客运有限公司</t>
  </si>
  <si>
    <t>42280100010</t>
  </si>
  <si>
    <t>恩施市公共汽车有限责任公司</t>
  </si>
  <si>
    <t>422802</t>
  </si>
  <si>
    <t>42280200001</t>
  </si>
  <si>
    <t>利川市联吉客运联营有限责任公司</t>
  </si>
  <si>
    <t>42280200007</t>
  </si>
  <si>
    <t>利川市时代出租汽车有限责任公司</t>
  </si>
  <si>
    <t>422823</t>
  </si>
  <si>
    <t>42282300005</t>
  </si>
  <si>
    <t>巴东县东顺伟业出租车有限责任公司</t>
  </si>
  <si>
    <t>422825</t>
  </si>
  <si>
    <t>42282500001</t>
  </si>
  <si>
    <t>宣恩县长兴客运有限公司</t>
  </si>
  <si>
    <t>429005</t>
  </si>
  <si>
    <t>42900500013</t>
  </si>
  <si>
    <t>湖北潜江驰宇运输有限公司</t>
  </si>
  <si>
    <t>429006</t>
  </si>
  <si>
    <t>42900600011</t>
  </si>
  <si>
    <t>湖北公路客运（集团）天门汉羽运输有限公司</t>
  </si>
  <si>
    <t>420100</t>
  </si>
  <si>
    <t>91420112725772163N</t>
  </si>
  <si>
    <t>武汉永兴交通运输有限公司</t>
  </si>
  <si>
    <t>9142011255500489XP</t>
  </si>
  <si>
    <t>武汉东兴达客运有限公司</t>
  </si>
  <si>
    <t>91420102737535579H</t>
  </si>
  <si>
    <t>武汉市江滩旅游车服务集团有限公司</t>
  </si>
  <si>
    <t>91420105737515543P</t>
  </si>
  <si>
    <t>武汉市伟业旅游汽车有限公司</t>
  </si>
  <si>
    <t>914201037924343671</t>
  </si>
  <si>
    <t>武汉市天运旅游客运有限公司</t>
  </si>
  <si>
    <t>9142010274476162XY</t>
  </si>
  <si>
    <t>武汉高氏旅游客运有限公司</t>
  </si>
  <si>
    <t>914201047414075023</t>
  </si>
  <si>
    <t>武汉富华旅游汽车服务有限公司</t>
  </si>
  <si>
    <t>9142010373354649XG</t>
  </si>
  <si>
    <t>武汉市三缘旅游客运有限责任公司</t>
  </si>
  <si>
    <t>91420102722706849K</t>
  </si>
  <si>
    <t>武汉市一日游旅业有限责任公司</t>
  </si>
  <si>
    <t>91420102675816278D</t>
  </si>
  <si>
    <t>武汉市欣洪祥旅游客运服务有限公司</t>
  </si>
  <si>
    <t>914201067963388316</t>
  </si>
  <si>
    <t>武汉宏兴泰旅游客运有限公司</t>
  </si>
  <si>
    <t>91420106555010413D</t>
  </si>
  <si>
    <t>武汉零加壹旅游客运有限公司</t>
  </si>
  <si>
    <t>91420104741438552N</t>
  </si>
  <si>
    <t>武汉市创业旅游汽车服务有限责任公司</t>
  </si>
  <si>
    <t>91420103792431043U</t>
  </si>
  <si>
    <t>武汉市国运旅游客运有限公司</t>
  </si>
  <si>
    <t>91420102778172882B</t>
  </si>
  <si>
    <t>武汉市宏干线公路客运有限公司</t>
  </si>
  <si>
    <t>914201007414249949</t>
  </si>
  <si>
    <t>武汉荣达汽车旅游服务有限公司</t>
  </si>
  <si>
    <t>914201006953003751</t>
  </si>
  <si>
    <t>武汉乐游旅游客运有限公司</t>
  </si>
  <si>
    <t>420107</t>
  </si>
  <si>
    <t>91420100751827703K</t>
  </si>
  <si>
    <t>武汉石化交通运输有限公司</t>
  </si>
  <si>
    <t>9142010467582186X0</t>
  </si>
  <si>
    <t>武汉全直通旅游客运有限公司</t>
  </si>
  <si>
    <t>91420104333509454N</t>
  </si>
  <si>
    <t>武汉稳通公路客运有限公司</t>
  </si>
  <si>
    <t>914201007335585112</t>
  </si>
  <si>
    <t>武汉外滩旅游车服务有限公司</t>
  </si>
  <si>
    <t>914201057997971791</t>
  </si>
  <si>
    <t>武汉新力量旅游客运有限公司</t>
  </si>
  <si>
    <t>91420100789328088M</t>
  </si>
  <si>
    <t>湖北东方国际旅行社有限公司</t>
  </si>
  <si>
    <t>420103</t>
  </si>
  <si>
    <t>914200001776095247</t>
  </si>
  <si>
    <t>湖北捷龙交通运业有限公司</t>
  </si>
  <si>
    <t>91420106063006477G</t>
  </si>
  <si>
    <t>湖北省全日通旅游客运有限公司</t>
  </si>
  <si>
    <t>420115</t>
  </si>
  <si>
    <t>91420115303578424A</t>
  </si>
  <si>
    <t>武汉尧康公交有限公司</t>
  </si>
  <si>
    <t>91420200MA48YPET1D</t>
  </si>
  <si>
    <t>黄石国顺客运有限公司</t>
  </si>
  <si>
    <t>914202005715444907</t>
  </si>
  <si>
    <t>黄石雄钢旅游客运有限公司</t>
  </si>
  <si>
    <t>914202001784379633</t>
  </si>
  <si>
    <t>黄石市交通运输集团有限责任公司</t>
  </si>
  <si>
    <t>91420200670358079Y</t>
  </si>
  <si>
    <t>黄石市瑞捷贸易发展有限公司</t>
  </si>
  <si>
    <t>91420200722096008T</t>
  </si>
  <si>
    <t>黄石市华龙客运有限公司</t>
  </si>
  <si>
    <t>914202005539036648</t>
  </si>
  <si>
    <t>黄石佳美汽车服务有限公司</t>
  </si>
  <si>
    <t>420222</t>
  </si>
  <si>
    <t>914202227641460856</t>
  </si>
  <si>
    <t>阳新县龙港客运联合有限公司</t>
  </si>
  <si>
    <t>91420222MA48B6TE7M</t>
  </si>
  <si>
    <t>阳新大地旅游客运有限公司</t>
  </si>
  <si>
    <t>91420222331758094K</t>
  </si>
  <si>
    <t>阳新县村村通客运有限公司</t>
  </si>
  <si>
    <t>91420200MA488GLQ5W</t>
  </si>
  <si>
    <t>黄石市安鑫汽车运输有限公司</t>
  </si>
  <si>
    <t>91420222753424166E</t>
  </si>
  <si>
    <t>阳新县隆发汽车运输有限公司</t>
  </si>
  <si>
    <t>914202220920277446</t>
  </si>
  <si>
    <t>阳新县惠同汽车运输有限公司</t>
  </si>
  <si>
    <t>9142022288156098XY</t>
  </si>
  <si>
    <t>阳新县汽车运输公司</t>
  </si>
  <si>
    <t>914202227446116138</t>
  </si>
  <si>
    <t>阳新县兴运工贸有限责任公司</t>
  </si>
  <si>
    <t>91420222331831220U</t>
  </si>
  <si>
    <t>阳新县百强运输有限公司</t>
  </si>
  <si>
    <t>420281</t>
  </si>
  <si>
    <t>91420281582497319H</t>
  </si>
  <si>
    <t>大冶市佳泰客运有限公司</t>
  </si>
  <si>
    <t>91420281744649566G</t>
  </si>
  <si>
    <t>大冶市安发客运有限公司</t>
  </si>
  <si>
    <t>9142028169177694XW</t>
  </si>
  <si>
    <t>大冶市通达城乡运输有限公司</t>
  </si>
  <si>
    <t>914202817446489181</t>
  </si>
  <si>
    <t>大冶市曙光客运有限责任公司</t>
  </si>
  <si>
    <t>91420281667679111P</t>
  </si>
  <si>
    <t>大冶鸿星旅游客运有限公司</t>
  </si>
  <si>
    <t>91420281739147967U</t>
  </si>
  <si>
    <t>大冶市利通客运有限公司</t>
  </si>
  <si>
    <t>91420281309805392E</t>
  </si>
  <si>
    <t>大冶市正大旅游客运有限公司</t>
  </si>
  <si>
    <t>91420281751027298T</t>
  </si>
  <si>
    <t>大冶市通顺汽车客运有限责任公司</t>
  </si>
  <si>
    <t>91420300MA4873MR9F</t>
  </si>
  <si>
    <t>湖北省十堰亨运集团旅游运输有限公司</t>
  </si>
  <si>
    <t>914203007327141647</t>
  </si>
  <si>
    <t>湖北省十堰亨运集团客运有限公司十堰公司</t>
  </si>
  <si>
    <t>420322</t>
  </si>
  <si>
    <t>91420322757009365Y</t>
  </si>
  <si>
    <t>郧西县杰锐达客运出租有限公司</t>
  </si>
  <si>
    <t>91420322730880601F</t>
  </si>
  <si>
    <t>湖北省十堰亨运集团客运有限责任公司郧西公司</t>
  </si>
  <si>
    <t>914203237641338318</t>
  </si>
  <si>
    <t>竹山县城乡运输有限责任公司</t>
  </si>
  <si>
    <t>420324</t>
  </si>
  <si>
    <t>91420324MA498E8B5D</t>
  </si>
  <si>
    <t>湖北竹溪合众运输有限责任公司</t>
  </si>
  <si>
    <t>91420381747693773N</t>
  </si>
  <si>
    <t>丹江口市金轮运输有限公司</t>
  </si>
  <si>
    <t>91420300MA48BQ2EXW</t>
  </si>
  <si>
    <t>十堰市武当山特区金伟旅游服务有限公司</t>
  </si>
  <si>
    <t>91420300744628239R</t>
  </si>
  <si>
    <t>湖北武当山旅游股份有限公司</t>
  </si>
  <si>
    <t>420503</t>
  </si>
  <si>
    <t>91420500MA48BP5449</t>
  </si>
  <si>
    <t>宜昌捷运汽车运输有限公司</t>
  </si>
  <si>
    <t>91420500550686895J</t>
  </si>
  <si>
    <t>宜昌大通旅游客运有限公司</t>
  </si>
  <si>
    <t>420502</t>
  </si>
  <si>
    <t>91420500744646410J</t>
  </si>
  <si>
    <t>宜昌市希望旅游汽车服务有限公司</t>
  </si>
  <si>
    <t>420504</t>
  </si>
  <si>
    <t>9142050055971264XK</t>
  </si>
  <si>
    <t>宜昌市顺通旅游客运有限公司</t>
  </si>
  <si>
    <t>91420500565493594C</t>
  </si>
  <si>
    <t>宜昌市鑫辉旅游汽车服务有限公司</t>
  </si>
  <si>
    <t>91420500MA48YR7C3B</t>
  </si>
  <si>
    <t>宜昌乐游旅游客运有限公司</t>
  </si>
  <si>
    <t>91420500730845929Y</t>
  </si>
  <si>
    <t>宜昌市葛洲坝鹏程运输有限责任公司</t>
  </si>
  <si>
    <t>914205007809176017</t>
  </si>
  <si>
    <t>宜昌新世纪旅游客运有限公司</t>
  </si>
  <si>
    <t>91420500591457028G</t>
  </si>
  <si>
    <t>宜昌鹏程旅游客运有限公司</t>
  </si>
  <si>
    <t>91420500568314248U</t>
  </si>
  <si>
    <t>宜昌佳途旅游客运有限公司</t>
  </si>
  <si>
    <t>914205007959186665</t>
  </si>
  <si>
    <t>长江三峡旅游发展有限责任公司运输分公司</t>
  </si>
  <si>
    <t>9142050059715428XT</t>
  </si>
  <si>
    <t>宜昌昭旅旅游运输有限公司</t>
  </si>
  <si>
    <t>914205067570065004</t>
  </si>
  <si>
    <t>宜昌市龙兴客运有限公司</t>
  </si>
  <si>
    <t>914205065942358183</t>
  </si>
  <si>
    <t>宜昌市鑫鹏旅游运输有限公司</t>
  </si>
  <si>
    <t>91420506737134046M</t>
  </si>
  <si>
    <t>宜昌星通客运有限责任公司</t>
  </si>
  <si>
    <t>914205066951417578</t>
  </si>
  <si>
    <t>宜昌樟村坪客运服务有限公司</t>
  </si>
  <si>
    <t>91420506741779509N</t>
  </si>
  <si>
    <t>宜昌三峡运输集团有限责任公司</t>
  </si>
  <si>
    <t>91420506055446173B</t>
  </si>
  <si>
    <t>宜昌运泰旅游客运有限公司</t>
  </si>
  <si>
    <t>91420506739144336R</t>
  </si>
  <si>
    <t>宜昌宝通客运有限责任公司</t>
  </si>
  <si>
    <t>914205067417530343</t>
  </si>
  <si>
    <t>宜昌茶乡客运有限责任公司</t>
  </si>
  <si>
    <t>91420506780930814G</t>
  </si>
  <si>
    <t>宜昌恒兴客运有限责任公司</t>
  </si>
  <si>
    <t>91420506182629175U</t>
  </si>
  <si>
    <t>宜昌金通运输有限责任公司</t>
  </si>
  <si>
    <t>91420527MA4922XJ49</t>
  </si>
  <si>
    <t>秭归县搏奕客运有限公司</t>
  </si>
  <si>
    <t>91420527MA489BU1XE</t>
  </si>
  <si>
    <t>秭归县金龙客运有限责任公司旅游客运分公司</t>
  </si>
  <si>
    <t>91420527082334708X</t>
  </si>
  <si>
    <t>秭归县诚运客运服务有限公司</t>
  </si>
  <si>
    <t>91420527066119987J</t>
  </si>
  <si>
    <t>秭归县泄滩乡安通客运有限责任公司</t>
  </si>
  <si>
    <t>91420527082318695M</t>
  </si>
  <si>
    <t>秭归县志达客运有限责任公司</t>
  </si>
  <si>
    <t>914205273260737444</t>
  </si>
  <si>
    <t>秭归县京通客运有限责任公司</t>
  </si>
  <si>
    <t>9142052706066161X3</t>
  </si>
  <si>
    <t>秭归县成平客运有限责任公司</t>
  </si>
  <si>
    <t>91420527726124897Q</t>
  </si>
  <si>
    <t>秭归县金龙客运有限责任公司</t>
  </si>
  <si>
    <t>9142052706065150XL</t>
  </si>
  <si>
    <t>秭归县金路达客运有限公司</t>
  </si>
  <si>
    <t>91420527060693507X</t>
  </si>
  <si>
    <t>秭归县水田坝乡吉顺客运有限公司</t>
  </si>
  <si>
    <t>914205270606762565</t>
  </si>
  <si>
    <t>秭归县路通客运服务有限公司</t>
  </si>
  <si>
    <t>914205270684171528</t>
  </si>
  <si>
    <t>秭归县九通客运有限公司</t>
  </si>
  <si>
    <t>91420527MA487CDH4R</t>
  </si>
  <si>
    <t>秭归县志尚客运有限公司</t>
  </si>
  <si>
    <t>420528</t>
  </si>
  <si>
    <t>914205287417723902</t>
  </si>
  <si>
    <t>长阳畅通客运有限公司</t>
  </si>
  <si>
    <t>914205287417510128</t>
  </si>
  <si>
    <t>长阳利民客运有限责任公司</t>
  </si>
  <si>
    <t>91420529744620691F</t>
  </si>
  <si>
    <t>五峰纵横运输经营部</t>
  </si>
  <si>
    <t>91420529667665828P</t>
  </si>
  <si>
    <t>五峰三农客运有限公司</t>
  </si>
  <si>
    <t>914205827371340708</t>
  </si>
  <si>
    <t>当阳市金轮运输有限责任公司</t>
  </si>
  <si>
    <t>91420582682667944E</t>
  </si>
  <si>
    <t>当阳市金埠汽车运输有限公司</t>
  </si>
  <si>
    <t>91420583760697808H</t>
  </si>
  <si>
    <t>枝江畅通汽车客运有限责任公司</t>
  </si>
  <si>
    <t>91420583741767217T</t>
  </si>
  <si>
    <t>枝江市双枝客运有限责任公司</t>
  </si>
  <si>
    <t>91420583682684111W</t>
  </si>
  <si>
    <t>枝江市洲通客运有限公司</t>
  </si>
  <si>
    <t>420602</t>
  </si>
  <si>
    <t>914206007371122500</t>
  </si>
  <si>
    <t>襄阳运鑫实业有限公司</t>
  </si>
  <si>
    <t>914206001793158109</t>
  </si>
  <si>
    <t>湖北神州运业集团有限公司</t>
  </si>
  <si>
    <t>91420607773907261R</t>
  </si>
  <si>
    <t>襄阳运通运输有限公司</t>
  </si>
  <si>
    <t>914206077674326509</t>
  </si>
  <si>
    <t>湖北襄阳安达运输有限责任公司</t>
  </si>
  <si>
    <t>420624</t>
  </si>
  <si>
    <t>91420600737149600B</t>
  </si>
  <si>
    <t>湖北神州运业集团南漳水镜运输有限公司</t>
  </si>
  <si>
    <t>420626</t>
  </si>
  <si>
    <t>9142062617981154XT</t>
  </si>
  <si>
    <t>保康县楚通客运有限公司</t>
  </si>
  <si>
    <t>91420626747662221B</t>
  </si>
  <si>
    <t>保康县神通客运有限公司</t>
  </si>
  <si>
    <t>760695431</t>
  </si>
  <si>
    <t>枣阳市安达运业有限公司</t>
  </si>
  <si>
    <t>76066968X</t>
  </si>
  <si>
    <t>枣阳市宏达客运有限公司</t>
  </si>
  <si>
    <t>91420683737915141X</t>
  </si>
  <si>
    <t>枣阳金利客运有限责任公司</t>
  </si>
  <si>
    <t>91420683753442137F</t>
  </si>
  <si>
    <t>枣阳市益成运输有限公司</t>
  </si>
  <si>
    <t>91420683326110912W</t>
  </si>
  <si>
    <t>枣阳市凯杰运输有限公司</t>
  </si>
  <si>
    <t>91420683MA48BG590U</t>
  </si>
  <si>
    <t>枣阳恒盛达运业有限公司</t>
  </si>
  <si>
    <t>91420683055404029B</t>
  </si>
  <si>
    <t>枣阳市鑫俊运输有限公司</t>
  </si>
  <si>
    <t>91420683751032716X</t>
  </si>
  <si>
    <t>枣阳市宏兴运输有限公司</t>
  </si>
  <si>
    <t>91420683050009951k</t>
  </si>
  <si>
    <t>枣阳市绿景客运有限公司</t>
  </si>
  <si>
    <t>420684</t>
  </si>
  <si>
    <t>91420684732707589J</t>
  </si>
  <si>
    <t>宜城市顺达汽车运输有限公司</t>
  </si>
  <si>
    <t>914207007674431737</t>
  </si>
  <si>
    <t>鄂州市华铭旅游客运有限公司</t>
  </si>
  <si>
    <t>91420700714682592W</t>
  </si>
  <si>
    <t>鄂州市华联客运有限公司</t>
  </si>
  <si>
    <t>91420700739131981P</t>
  </si>
  <si>
    <t>鄂州市大兴联运有限责任公司</t>
  </si>
  <si>
    <t>9142070078815141XE</t>
  </si>
  <si>
    <t>鄂州市英发客运有限公司</t>
  </si>
  <si>
    <t>914207007606760549</t>
  </si>
  <si>
    <t>鄂州市顺安旅游客运有限公司</t>
  </si>
  <si>
    <t>420702</t>
  </si>
  <si>
    <t>91420700757014412J</t>
  </si>
  <si>
    <t>鄂州市强盛旅游客运有限公司</t>
  </si>
  <si>
    <t>420704</t>
  </si>
  <si>
    <t>9142070058248354XQ</t>
  </si>
  <si>
    <t>鄂州市傲龙客运有限责任公司</t>
  </si>
  <si>
    <t>91420700691767891L</t>
  </si>
  <si>
    <t>鄂州市银顺运输有限责任公司</t>
  </si>
  <si>
    <t>91420800726134462J</t>
  </si>
  <si>
    <t>荆门市富鑫运输服务有限公司</t>
  </si>
  <si>
    <t>91420600573705454x</t>
  </si>
  <si>
    <t>襄阳恒达运业有限公司</t>
  </si>
  <si>
    <t>91420800798782194D</t>
  </si>
  <si>
    <t>湖北荆门华凯旅游运输有限公司</t>
  </si>
  <si>
    <t>420802</t>
  </si>
  <si>
    <t>9142080088022997X5</t>
  </si>
  <si>
    <t>荆门市东通汽车运输有限公司</t>
  </si>
  <si>
    <t>9142080076410212X7</t>
  </si>
  <si>
    <t>荆门市金马客运有限公司</t>
  </si>
  <si>
    <t>91420800706927094K</t>
  </si>
  <si>
    <t>荆门市仙居客运有限责任公司</t>
  </si>
  <si>
    <t>420821</t>
  </si>
  <si>
    <t>91420821722016311M</t>
  </si>
  <si>
    <t>京山市福刚公共汽车有限责任公司</t>
  </si>
  <si>
    <t>91420821760655640R</t>
  </si>
  <si>
    <t>京山京杨客运有限责任公司</t>
  </si>
  <si>
    <t>91420821757007984W</t>
  </si>
  <si>
    <t>京山京顺汽车运输有限公司</t>
  </si>
  <si>
    <t>914208217606651794</t>
  </si>
  <si>
    <t>京山春风汽运有限公司</t>
  </si>
  <si>
    <t>420822</t>
  </si>
  <si>
    <t>784494343</t>
  </si>
  <si>
    <t>荆门市建平运输有限公司</t>
  </si>
  <si>
    <t>91420881691792763L</t>
  </si>
  <si>
    <t>钟祥市恒通运业有限公司</t>
  </si>
  <si>
    <t>91420881182071028T</t>
  </si>
  <si>
    <t>钟祥市同安汽车运输有限责任公司</t>
  </si>
  <si>
    <t>9142088169511234XP</t>
  </si>
  <si>
    <t>钟祥市圣达运业有限公司</t>
  </si>
  <si>
    <t>91420881182082675P</t>
  </si>
  <si>
    <t>钟祥市客店汽车运输有限责任公司</t>
  </si>
  <si>
    <t>914208816917617131</t>
  </si>
  <si>
    <t>湖北省钟祥市安达客运有限公司</t>
  </si>
  <si>
    <t>91420900MA48YKYQ0A</t>
  </si>
  <si>
    <t>孝感市捷达旅游客运有限责任公司</t>
  </si>
  <si>
    <t>91420900MA494DE17B</t>
  </si>
  <si>
    <t>湖北仙旅旅游客运有限公司</t>
  </si>
  <si>
    <t>91420900773944310T</t>
  </si>
  <si>
    <t>孝感汽车客运集团有限公司安吉旅游分公司</t>
  </si>
  <si>
    <t>420902</t>
  </si>
  <si>
    <t>91420902180861341G</t>
  </si>
  <si>
    <t>孝感市孝南区肖港汽车运输公司</t>
  </si>
  <si>
    <t>91420902068416782K</t>
  </si>
  <si>
    <t>孝感源通运输有限公司</t>
  </si>
  <si>
    <t>91420921MA48YTR75U</t>
  </si>
  <si>
    <t>孝昌县大路客运有限公司</t>
  </si>
  <si>
    <t>914209211808666605</t>
  </si>
  <si>
    <t>孝昌县周巷镇汽车客运公司</t>
  </si>
  <si>
    <t>91420921MA494QUM6K</t>
  </si>
  <si>
    <t>孝昌县祥和汽车运输有限公司</t>
  </si>
  <si>
    <t>91420921773904511P</t>
  </si>
  <si>
    <t>孝昌县白沙平强汽车客运联营有限公司</t>
  </si>
  <si>
    <t>91420922793250703J</t>
  </si>
  <si>
    <t>大悟鑫源客运旅游有限责任公司</t>
  </si>
  <si>
    <t>914209227707531998</t>
  </si>
  <si>
    <t>大悟县广大客运有限责任公司</t>
  </si>
  <si>
    <t>91420981MA48ADAF8C</t>
  </si>
  <si>
    <t>应城市风顺客运有限公司</t>
  </si>
  <si>
    <t>91420981MA487RD142</t>
  </si>
  <si>
    <t>应城市鑫安运输有限公司</t>
  </si>
  <si>
    <t>91420981MA48A5JM0D</t>
  </si>
  <si>
    <t>应城三合客运有限公司</t>
  </si>
  <si>
    <t>91420981MA48A87J8A</t>
  </si>
  <si>
    <t>应城两河客运有限公司</t>
  </si>
  <si>
    <t>914230981MA487XNH5</t>
  </si>
  <si>
    <t>应城市顺安客运有限公司</t>
  </si>
  <si>
    <t>91420981MA4887JN3N</t>
  </si>
  <si>
    <t>应城市安通农村客运有限责任公司</t>
  </si>
  <si>
    <t>91420981MA4884PA7D</t>
  </si>
  <si>
    <t>应城市杨河客运有限公司</t>
  </si>
  <si>
    <t>91420981MA487YU89C</t>
  </si>
  <si>
    <t>应城市义安农村客运有限公司</t>
  </si>
  <si>
    <t>91420981MA487TWL42</t>
  </si>
  <si>
    <t>应城市睿安客运有限公司</t>
  </si>
  <si>
    <t>91420981MA489N7U3H</t>
  </si>
  <si>
    <t>应城市汤应客运有限公司</t>
  </si>
  <si>
    <t>91420981MA487KQXXF</t>
  </si>
  <si>
    <t>应城市南天客运有限责任公司</t>
  </si>
  <si>
    <t>91420981MA48A65N22</t>
  </si>
  <si>
    <t>应城市人安农村客运有限公司</t>
  </si>
  <si>
    <t>91420981MA48A5JQ3R</t>
  </si>
  <si>
    <t>应城市好前途运输有限公司</t>
  </si>
  <si>
    <t>91420981MA487XT04P</t>
  </si>
  <si>
    <t>应城市北田客运有限公司</t>
  </si>
  <si>
    <t>420982</t>
  </si>
  <si>
    <t>91420982737146098X</t>
  </si>
  <si>
    <t>安陆市涢安汽车运输有限公司</t>
  </si>
  <si>
    <t>91420984722058116L</t>
  </si>
  <si>
    <t>湖北省国营中洲垸农场汽车队</t>
  </si>
  <si>
    <t>91420984MA4870BT7G</t>
  </si>
  <si>
    <t>汉川安通交运集团公路客运有限公司</t>
  </si>
  <si>
    <t>91420984585459473C</t>
  </si>
  <si>
    <t>湖北金发达运输有限公司</t>
  </si>
  <si>
    <t>914209843261026486</t>
  </si>
  <si>
    <t>汉川市里潭宏达客运有限责任公司</t>
  </si>
  <si>
    <t>914209843260827399</t>
  </si>
  <si>
    <t>汉川市振腾客运服务有限公司</t>
  </si>
  <si>
    <t>91420984068413696E</t>
  </si>
  <si>
    <t>汉川市一六鑫客运有限公司</t>
  </si>
  <si>
    <t>914209843260829156</t>
  </si>
  <si>
    <t>汉川市瑞达客运服务有限公司</t>
  </si>
  <si>
    <t>91420984326071482Q</t>
  </si>
  <si>
    <t>汉川昌盛客运有限公司</t>
  </si>
  <si>
    <t>91420984790598042K</t>
  </si>
  <si>
    <t>汉川市兴发客运有限公司</t>
  </si>
  <si>
    <t>91421000MA487Y379N</t>
  </si>
  <si>
    <t>荆州市东盛实创旅游运输有限公司</t>
  </si>
  <si>
    <t>9142100073791275X8</t>
  </si>
  <si>
    <t>荆州市顺捷运输有限公司</t>
  </si>
  <si>
    <t>421022</t>
  </si>
  <si>
    <t>91421000706806153U</t>
  </si>
  <si>
    <t>湖北通运运输股份有限公司</t>
  </si>
  <si>
    <t>91421022271755595C</t>
  </si>
  <si>
    <t>公安县宏泰汽车运输有限公司</t>
  </si>
  <si>
    <t>91421023739119050B</t>
  </si>
  <si>
    <t>监利永通客运有限公司</t>
  </si>
  <si>
    <t>914210230500224867</t>
  </si>
  <si>
    <t>监利恒发汽车运输有限公司</t>
  </si>
  <si>
    <t>91421023316429874J</t>
  </si>
  <si>
    <t>监利安捷运输有限公司</t>
  </si>
  <si>
    <t>91421023780929178T</t>
  </si>
  <si>
    <t>监利县惠民通村客运有限公司</t>
  </si>
  <si>
    <t>91421023182012466B</t>
  </si>
  <si>
    <t>监利市尺八运输公司</t>
  </si>
  <si>
    <t>914210236980454378</t>
  </si>
  <si>
    <t>监利县宏图客运有限公司</t>
  </si>
  <si>
    <t>91421023757038975D</t>
  </si>
  <si>
    <t>监利县天发中巴客运代理服务有限公司</t>
  </si>
  <si>
    <t>9142102318202386X8</t>
  </si>
  <si>
    <t>湖北省国营人民大垸农场汽车运输公司</t>
  </si>
  <si>
    <t>421024</t>
  </si>
  <si>
    <t>91421024739118146R</t>
  </si>
  <si>
    <t>江陵永通客运有限公司</t>
  </si>
  <si>
    <t>91421024706971837B</t>
  </si>
  <si>
    <t>江陵县资福寺客运有限责任公司</t>
  </si>
  <si>
    <t>91421024706980864M</t>
  </si>
  <si>
    <t>江陵县马家寨兴达客运有限责任公司</t>
  </si>
  <si>
    <t>91421024767424845T</t>
  </si>
  <si>
    <t>江陵县万通客运有限公司</t>
  </si>
  <si>
    <t>914210247641018132</t>
  </si>
  <si>
    <t>江陵友联客运有限公司</t>
  </si>
  <si>
    <t>91421081730872329B</t>
  </si>
  <si>
    <t>荆州神通集团石首市捷达汽车运输有限公司</t>
  </si>
  <si>
    <t>91421081788199456N</t>
  </si>
  <si>
    <t>石首市东兴客运有限责任公司</t>
  </si>
  <si>
    <t>914210811817303512</t>
  </si>
  <si>
    <t>石首市调关汽车客运有限责任公司</t>
  </si>
  <si>
    <t>91421083780928132R</t>
  </si>
  <si>
    <t>洪湖市天虎运业有限公司</t>
  </si>
  <si>
    <t>91421083747660568N</t>
  </si>
  <si>
    <t>洪湖市黄家口公路客运有限公司</t>
  </si>
  <si>
    <t>91421083784476516Y</t>
  </si>
  <si>
    <t>洪湖市神驰客运有限公司</t>
  </si>
  <si>
    <t>91421083770780154F</t>
  </si>
  <si>
    <t>洪湖市鹏程客运有限公司</t>
  </si>
  <si>
    <t>421087</t>
  </si>
  <si>
    <t>91421087691798217l</t>
  </si>
  <si>
    <t>松滋市楚龙运输有限公司</t>
  </si>
  <si>
    <t>91421087MA488MNH0Q</t>
  </si>
  <si>
    <t>湖北宜昌交运松滋有限公司</t>
  </si>
  <si>
    <t>421102</t>
  </si>
  <si>
    <t>91421100343468609M</t>
  </si>
  <si>
    <t>黄冈市圣运旅游客运有限公司</t>
  </si>
  <si>
    <t>914211027641372859</t>
  </si>
  <si>
    <t>黄冈市温馨旅游客运有限公司</t>
  </si>
  <si>
    <t>91421100739149305Q</t>
  </si>
  <si>
    <t>黄冈市光大客运有限公司</t>
  </si>
  <si>
    <t>91421100732719395Y</t>
  </si>
  <si>
    <t>黄冈市东方运输集团有限公司</t>
  </si>
  <si>
    <t>9142110079594416X2</t>
  </si>
  <si>
    <t>黄冈市东方运输集团旅游运输有限公司</t>
  </si>
  <si>
    <t>91421100582470108W</t>
  </si>
  <si>
    <t>黄冈市东方运输集团华东客运有限公司</t>
  </si>
  <si>
    <t>421121</t>
  </si>
  <si>
    <t>91421121582480234E</t>
  </si>
  <si>
    <t>黄冈市东方运输集团华东客运有限公司团风分公司</t>
  </si>
  <si>
    <t>91421121741770432U</t>
  </si>
  <si>
    <t>黄冈市光大客运有限公司团风分公司</t>
  </si>
  <si>
    <t>914211217417501593</t>
  </si>
  <si>
    <t>团风县山河运输有限公司</t>
  </si>
  <si>
    <t>91421121793294044J</t>
  </si>
  <si>
    <t>黄冈市东方运输集团团风长安有限公司</t>
  </si>
  <si>
    <t>421122</t>
  </si>
  <si>
    <t>914211227327385459</t>
  </si>
  <si>
    <t>红安县通达客运有限公司</t>
  </si>
  <si>
    <t>9142112274769352XA</t>
  </si>
  <si>
    <t>红安县天台山旅游客运有限责任公司</t>
  </si>
  <si>
    <t>421123</t>
  </si>
  <si>
    <t>91421123565492305M</t>
  </si>
  <si>
    <t>罗田县兴安客运运输有限责任公司</t>
  </si>
  <si>
    <t>9142112318056294X9</t>
  </si>
  <si>
    <t>罗田交投汽车运输有限公司</t>
  </si>
  <si>
    <t>914211237534099868</t>
  </si>
  <si>
    <t>罗田县胜利开源汽车运输有限公司</t>
  </si>
  <si>
    <t>91421123770768833L</t>
  </si>
  <si>
    <t>罗田县顺达客运旅游有限责任公司</t>
  </si>
  <si>
    <t>9142112372832565X4</t>
  </si>
  <si>
    <t>罗田县运通物资发展有限责任公司</t>
  </si>
  <si>
    <t>91421123MA4878CD41</t>
  </si>
  <si>
    <t>罗田县兴昌运输有限责任公司</t>
  </si>
  <si>
    <t>91421123679770879M</t>
  </si>
  <si>
    <t>罗田县富通客运有限公司</t>
  </si>
  <si>
    <t>91421123732739150R</t>
  </si>
  <si>
    <t>罗田县金塔实业有限责任公司</t>
  </si>
  <si>
    <t>9142112375700154X9</t>
  </si>
  <si>
    <t>罗田县旺达汽车运输有限公司</t>
  </si>
  <si>
    <t>91421123735200388E</t>
  </si>
  <si>
    <t>黄冈市东方运输集团罗田连通有限公司</t>
  </si>
  <si>
    <t>91421124798756527W</t>
  </si>
  <si>
    <t>黄冈市东方运输集团旅游运输有限公司英山分公司</t>
  </si>
  <si>
    <t>91421124MA494GWQ4T</t>
  </si>
  <si>
    <t>英山县安楚客运有限公司</t>
  </si>
  <si>
    <t>91421124MA4893RHX6</t>
  </si>
  <si>
    <t>英山县金孔城乡客运有限公司</t>
  </si>
  <si>
    <t>91421124MA492E2A61</t>
  </si>
  <si>
    <t>英山县顺际客运有限公司</t>
  </si>
  <si>
    <t>91421124793294220T</t>
  </si>
  <si>
    <t>英山县兴和客运有限公司</t>
  </si>
  <si>
    <t>914211243097454069</t>
  </si>
  <si>
    <t>英山县全顺城乡客运有限公司</t>
  </si>
  <si>
    <t>91421124767406225T</t>
  </si>
  <si>
    <t>英山南河富民客运有限公司</t>
  </si>
  <si>
    <t>421125</t>
  </si>
  <si>
    <t>914211253434370959</t>
  </si>
  <si>
    <t>浠水县为民汽车运输有限公司</t>
  </si>
  <si>
    <t>91421125739136221J</t>
  </si>
  <si>
    <t>浠水县汽总运输有限责任公司</t>
  </si>
  <si>
    <t>91421125060664984E</t>
  </si>
  <si>
    <t>浠水县洪盛汽车客运有限公司</t>
  </si>
  <si>
    <t>9142112533184905XH</t>
  </si>
  <si>
    <t>浠水县国雄农村客运有限公司</t>
  </si>
  <si>
    <t>914211257351931813</t>
  </si>
  <si>
    <t>黄冈市东方运输集团浠水环通有限公司</t>
  </si>
  <si>
    <t>91421126MA48WCQ04J</t>
  </si>
  <si>
    <t>蕲春县蕲州运发客运有限公司</t>
  </si>
  <si>
    <t>91421126670350034E</t>
  </si>
  <si>
    <t>蕲春县亨达汽车运输有限公司</t>
  </si>
  <si>
    <t>91421126673655343U</t>
  </si>
  <si>
    <t>蕲春县惠农乡村客运有限公司</t>
  </si>
  <si>
    <t>914211265882451043</t>
  </si>
  <si>
    <t>蕲春县横车汽车联运有限公司</t>
  </si>
  <si>
    <t>914211267570150792</t>
  </si>
  <si>
    <t>蕲春县福兴运输有限公司</t>
  </si>
  <si>
    <t>91421126MA48A31D7A</t>
  </si>
  <si>
    <t>蕲春县鸿通客运有限责任公司</t>
  </si>
  <si>
    <t>914211263318096219</t>
  </si>
  <si>
    <t>蕲春县惠民村村通客运有限责任公司</t>
  </si>
  <si>
    <t>91421126MA48AQR33K</t>
  </si>
  <si>
    <t>蕲春益民客运有限责任公司</t>
  </si>
  <si>
    <t>914211267570168721</t>
  </si>
  <si>
    <t>蕲春县正通客运有限公司</t>
  </si>
  <si>
    <t>914211267446101941</t>
  </si>
  <si>
    <t>蕲春县顺达汽车客运有限责任公司</t>
  </si>
  <si>
    <t>91421126747661624N</t>
  </si>
  <si>
    <t>蕲春县运通旅游运输有限公司</t>
  </si>
  <si>
    <t>91421126739104713W</t>
  </si>
  <si>
    <t>黄冈市东方运输集团蕲春晨光有限公司</t>
  </si>
  <si>
    <t>421127</t>
  </si>
  <si>
    <t>9142112775103130XM</t>
  </si>
  <si>
    <t>黄梅县新业运输有限公司</t>
  </si>
  <si>
    <t>91421127790579116U</t>
  </si>
  <si>
    <t>黄梅县都得利客运有限公司</t>
  </si>
  <si>
    <t>91421127795943773H</t>
  </si>
  <si>
    <t>黄梅县群兴客运有限公司</t>
  </si>
  <si>
    <t>91421127316525508B</t>
  </si>
  <si>
    <t>黄梅县军友客运有限责任公司</t>
  </si>
  <si>
    <t>91421127737929586C</t>
  </si>
  <si>
    <t>黄梅县宏达客运有限责任公司</t>
  </si>
  <si>
    <t>91421127777561739Y</t>
  </si>
  <si>
    <t>黄梅县胜兴运输有限责任公司</t>
  </si>
  <si>
    <t>91421127741782337J</t>
  </si>
  <si>
    <t>黄梅县宏发运输有限公司</t>
  </si>
  <si>
    <t>91421127726128417E</t>
  </si>
  <si>
    <t>湖北省黄梅县安利达运输有限公司</t>
  </si>
  <si>
    <t>91421127665495466F</t>
  </si>
  <si>
    <t>黄梅县兴发运输有限公司</t>
  </si>
  <si>
    <t>91421127MA487ADU5G</t>
  </si>
  <si>
    <t>湖北明珠运输集团城通客运有限公司</t>
  </si>
  <si>
    <t>91421127735191274F</t>
  </si>
  <si>
    <t>湖北明珠运输集团有限公司</t>
  </si>
  <si>
    <t>421181</t>
  </si>
  <si>
    <t>9142118173793879XN</t>
  </si>
  <si>
    <t>黄冈市东方运输集团麻城宇通有限公司</t>
  </si>
  <si>
    <t>91421182732724338E</t>
  </si>
  <si>
    <t>黄冈市东方运输集团武穴宏森有限公司</t>
  </si>
  <si>
    <t>91421182MA48CRQ14Q</t>
  </si>
  <si>
    <t>武穴市安广公路运输服务有限公司</t>
  </si>
  <si>
    <t>421200</t>
  </si>
  <si>
    <t>91421200MA4877JT7D</t>
  </si>
  <si>
    <t>咸宁市枫丹公共交通控股有限公司</t>
  </si>
  <si>
    <t>421281</t>
  </si>
  <si>
    <t>91421200MA488JMN5B</t>
  </si>
  <si>
    <t>湖北万通缘国际旅游发展有限公司</t>
  </si>
  <si>
    <t>421202</t>
  </si>
  <si>
    <t>91421200MA490D2437</t>
  </si>
  <si>
    <t>湖北咸宁咸运集团客运服务有限公司</t>
  </si>
  <si>
    <t>91421200579871322P</t>
  </si>
  <si>
    <t>湖北咸宁咸运运输集团有限公司旅游客运分公司</t>
  </si>
  <si>
    <t>91421202751006753U</t>
  </si>
  <si>
    <t>咸宁市兴泰运输有限责任公司</t>
  </si>
  <si>
    <t>914212027220618842</t>
  </si>
  <si>
    <t>湖北咸宁咸运集团咸安安达运输有限公司</t>
  </si>
  <si>
    <t>91421223MA492C7Y9K</t>
  </si>
  <si>
    <t>崇阳天发旅游客运有限公司</t>
  </si>
  <si>
    <t>914212247739112951</t>
  </si>
  <si>
    <t>通山县新兴汽车客运有限公司</t>
  </si>
  <si>
    <t>91421224744625476A</t>
  </si>
  <si>
    <t>通山县九宫山万利汽车客运有限公司</t>
  </si>
  <si>
    <t>91421300MA490HU50Y</t>
  </si>
  <si>
    <t>随州市天成汽车运输有限公司</t>
  </si>
  <si>
    <t>91421300764118586J</t>
  </si>
  <si>
    <t>随州市顺捷汽车运输有限公司</t>
  </si>
  <si>
    <t>91421300744640553C</t>
  </si>
  <si>
    <t>湖北通宇运业有限公司</t>
  </si>
  <si>
    <t>914213007641330737</t>
  </si>
  <si>
    <t>湖北捷龙恒通运业有限公司</t>
  </si>
  <si>
    <t>91421300676458193D</t>
  </si>
  <si>
    <t>随州市凯昌旅游客运有限公司</t>
  </si>
  <si>
    <t>421321</t>
  </si>
  <si>
    <t>91421321767405732N</t>
  </si>
  <si>
    <t>随县宏运汽车运输有限公司</t>
  </si>
  <si>
    <t>91421381757006682X</t>
  </si>
  <si>
    <t>湖北通宇运业有限公司广水分公司</t>
  </si>
  <si>
    <t>91421381MADRXKJD74</t>
  </si>
  <si>
    <t>广水市应李客运联营有限公司</t>
  </si>
  <si>
    <t>91421381MADQRT6M9F</t>
  </si>
  <si>
    <t>广水市荣福客运联营有限公司</t>
  </si>
  <si>
    <t>91421381770758686A</t>
  </si>
  <si>
    <t>广水市吴店平安客运有限公司</t>
  </si>
  <si>
    <t>91421381760681507F</t>
  </si>
  <si>
    <t>广水市马坪长鸿客运有限责任公司</t>
  </si>
  <si>
    <t>91421381MA48BFLF9U</t>
  </si>
  <si>
    <t>广水市华运客运有限公司</t>
  </si>
  <si>
    <t>91421381764100239E</t>
  </si>
  <si>
    <t>广水市应通客运有限责任公司</t>
  </si>
  <si>
    <t>91421381760697509Q</t>
  </si>
  <si>
    <t>广水市阳泰客运有限公司</t>
  </si>
  <si>
    <t>91422801741794231B</t>
  </si>
  <si>
    <t>恩施市富盛汽车运输有限公司</t>
  </si>
  <si>
    <t>91422800695148799N</t>
  </si>
  <si>
    <t>恩施鑫达客运有限公司</t>
  </si>
  <si>
    <t>914228017417632838</t>
  </si>
  <si>
    <t>恩施市东升客运有限公司</t>
  </si>
  <si>
    <t>91422801667682521G</t>
  </si>
  <si>
    <t>恩施市宇捷旅行社有限公司</t>
  </si>
  <si>
    <t>91422801060669339J</t>
  </si>
  <si>
    <t>恩施市程安旅游客运有限公司</t>
  </si>
  <si>
    <t>91422801331800176R</t>
  </si>
  <si>
    <t>恩施市容森客运有限公司</t>
  </si>
  <si>
    <t>91422801670364225R</t>
  </si>
  <si>
    <t>恩施市清江旅游客运有限公司</t>
  </si>
  <si>
    <t>91422801795913929X</t>
  </si>
  <si>
    <t>恩施市永盛客运有限公司</t>
  </si>
  <si>
    <t>91422800788195068M</t>
  </si>
  <si>
    <t>湖北省鄂旅投旅游发展股份有限公司</t>
  </si>
  <si>
    <t>914228015683225202</t>
  </si>
  <si>
    <t>恩施巴山旅游运输有限责任公司</t>
  </si>
  <si>
    <t>914228017905508070</t>
  </si>
  <si>
    <t>恩施市旗胜汽车运输有限责任公司</t>
  </si>
  <si>
    <t>91422800559706768P</t>
  </si>
  <si>
    <t>恩施州交运运输集团昌隆旅游客运有限责任公司</t>
  </si>
  <si>
    <t>91422801676471419A</t>
  </si>
  <si>
    <t>恩施市永福汽车营运有限公司</t>
  </si>
  <si>
    <t>914228017417535013</t>
  </si>
  <si>
    <t>恩施市顺安公路运输有限公司</t>
  </si>
  <si>
    <t>91422800665491289Y</t>
  </si>
  <si>
    <t>恩施州运通旅游客运有限公司</t>
  </si>
  <si>
    <t>91422801741755056R</t>
  </si>
  <si>
    <t>恩施市广通运业有限公司</t>
  </si>
  <si>
    <t>91422801744615315L</t>
  </si>
  <si>
    <t>恩施市西凤客运有限公司</t>
  </si>
  <si>
    <t>91422801741799569C</t>
  </si>
  <si>
    <t>恩施市星火客运有限责任公司</t>
  </si>
  <si>
    <t>91422802780937645C</t>
  </si>
  <si>
    <t>利川市玉龙运业有限责任公司</t>
  </si>
  <si>
    <t>91422802090595756E</t>
  </si>
  <si>
    <t>利川市正通运业有限责任公司</t>
  </si>
  <si>
    <t>91422802679777747C</t>
  </si>
  <si>
    <t>利川市腾龙旅游客运有限责任公司</t>
  </si>
  <si>
    <t>91422802MADLCYPD3U</t>
  </si>
  <si>
    <t>恩施州昌安长途轿车客运有限责任公司利川分公司</t>
  </si>
  <si>
    <t>91422802343400938U</t>
  </si>
  <si>
    <t>利川市利源运输服务有限责任公司</t>
  </si>
  <si>
    <t>91422802753429581L</t>
  </si>
  <si>
    <t>恩施联运运输集团有限公司</t>
  </si>
  <si>
    <t>914228027417644624</t>
  </si>
  <si>
    <t>利川市鹏程运业有限责任公司</t>
  </si>
  <si>
    <t>91422802331887507B</t>
  </si>
  <si>
    <t>利川市毛坝客货运输综合服务有限公司</t>
  </si>
  <si>
    <t>91422802326053460A</t>
  </si>
  <si>
    <t>利川市龙渠运业有限公司</t>
  </si>
  <si>
    <t>914228023317908877</t>
  </si>
  <si>
    <t>利川市祥和客运有限公司</t>
  </si>
  <si>
    <t>91422802082315654R</t>
  </si>
  <si>
    <t>恩联集团利川君城旅游客运有限公司</t>
  </si>
  <si>
    <t>91422802083801902X</t>
  </si>
  <si>
    <t>利川市运通运业有限责任公司</t>
  </si>
  <si>
    <t>422822</t>
  </si>
  <si>
    <t>91422822MADBYQW51H</t>
  </si>
  <si>
    <t>恩施州昌安长途轿车客运有限责任公司建始分公司</t>
  </si>
  <si>
    <t>91422822741795621M</t>
  </si>
  <si>
    <t>建始县平安客运有限责任公司</t>
  </si>
  <si>
    <t>91422822741771857A</t>
  </si>
  <si>
    <t>建始县运通快客有限责任公司</t>
  </si>
  <si>
    <t>914228227674162559</t>
  </si>
  <si>
    <t>建始县祥太客运有限责任公司</t>
  </si>
  <si>
    <t>91422822790564854X</t>
  </si>
  <si>
    <t>建始县兴农道路客运有限责任公司</t>
  </si>
  <si>
    <t>91422822784488867Q</t>
  </si>
  <si>
    <t>建始县万和客运有限责任公司</t>
  </si>
  <si>
    <t>91422822777587218G</t>
  </si>
  <si>
    <t>建始县跃发客运有限责任公司</t>
  </si>
  <si>
    <t>914228227775980562</t>
  </si>
  <si>
    <t>湖北建始永昌运输集团永兴客运有限责任公司</t>
  </si>
  <si>
    <t>914228225597440350</t>
  </si>
  <si>
    <t>湖北建始永昌运输集团有限公司</t>
  </si>
  <si>
    <t>91422823691755452Y</t>
  </si>
  <si>
    <t>巴东县吉安汽车客运有限公司</t>
  </si>
  <si>
    <t>91422823741782484T</t>
  </si>
  <si>
    <t>巴东县捷龙客运有限责任公司</t>
  </si>
  <si>
    <t>91422823741796093N</t>
  </si>
  <si>
    <t>巴东县万通客运有限责任公司</t>
  </si>
  <si>
    <t>91422823735190028T</t>
  </si>
  <si>
    <t>巴东顺发客运有限责任公司</t>
  </si>
  <si>
    <t>91422825MA492K8Y7X</t>
  </si>
  <si>
    <t>宣恩顺盈运输有限公司</t>
  </si>
  <si>
    <t>914228257775621410</t>
  </si>
  <si>
    <t>恩施州昌安长途轿车客运有限责任公司宣恩客运分公司</t>
  </si>
  <si>
    <t>914228256654847678</t>
  </si>
  <si>
    <t>宣恩县长胜道路运输有限公司</t>
  </si>
  <si>
    <t>91422825665471886F</t>
  </si>
  <si>
    <t>宣恩县长大道路运输有限公司</t>
  </si>
  <si>
    <t>422826</t>
  </si>
  <si>
    <t>914228267641362747</t>
  </si>
  <si>
    <t>恩施州昌安长途轿车客运有限责任公司咸丰客运分公司</t>
  </si>
  <si>
    <t>91422826562745856A</t>
  </si>
  <si>
    <t>咸丰坪坝营运输有限责任公司</t>
  </si>
  <si>
    <t>91422826667685132T</t>
  </si>
  <si>
    <t>咸丰县华兴汽车客运有限公司</t>
  </si>
  <si>
    <t>91422826767404254R</t>
  </si>
  <si>
    <t>咸丰县畅达运输有限公司</t>
  </si>
  <si>
    <t>91422826753402637E</t>
  </si>
  <si>
    <t>咸丰县恒通运输有限公司</t>
  </si>
  <si>
    <t>422827</t>
  </si>
  <si>
    <t>91422827MA492MEE7T</t>
  </si>
  <si>
    <t>恩施新旅线旅游运输有限公司</t>
  </si>
  <si>
    <t>91422827MA4945QH23</t>
  </si>
  <si>
    <t>恩施州军海旅游客运有限公司</t>
  </si>
  <si>
    <t>91422827757017103B</t>
  </si>
  <si>
    <t>恩施州昌安长途轿车客运有限责任公司来凤县分公司</t>
  </si>
  <si>
    <t>9142282734337360X9</t>
  </si>
  <si>
    <t>来凤县民生客运有限公司</t>
  </si>
  <si>
    <t>914228277641038007</t>
  </si>
  <si>
    <t>来凤县长安客运有限责任公司</t>
  </si>
  <si>
    <t>914228277606560966</t>
  </si>
  <si>
    <t>来凤县中华城乡公交有限责任公司</t>
  </si>
  <si>
    <t>91422827777567380D</t>
  </si>
  <si>
    <t>来凤民生能源集团凤翔客运有限公司</t>
  </si>
  <si>
    <t>914228277739065173</t>
  </si>
  <si>
    <t>来凤县强盛公交有限责任公司</t>
  </si>
  <si>
    <t>914228277775649051</t>
  </si>
  <si>
    <t>华中出行（来凤）客运有限公司</t>
  </si>
  <si>
    <t>9142282774179555X2</t>
  </si>
  <si>
    <t>来凤县平安客运有限公司</t>
  </si>
  <si>
    <t>91422827095469222U</t>
  </si>
  <si>
    <t>来凤县金凤客运有限公司</t>
  </si>
  <si>
    <t>914228277146777699</t>
  </si>
  <si>
    <t>恩施州来凤强发快客有限公司</t>
  </si>
  <si>
    <t>422828</t>
  </si>
  <si>
    <t>91422828060666058Y</t>
  </si>
  <si>
    <t>鹤峰县永强汽车客运有限公司</t>
  </si>
  <si>
    <t>914228287351960242</t>
  </si>
  <si>
    <t>鹤峰县益通汽运有限公司</t>
  </si>
  <si>
    <t>914228286764801390</t>
  </si>
  <si>
    <t>鹤峰县宜达客运有限公司</t>
  </si>
  <si>
    <t>9142282874766370XK</t>
  </si>
  <si>
    <t>湖北省鹤峰县万众汽车客运有限公司</t>
  </si>
  <si>
    <t>91422828777559452B</t>
  </si>
  <si>
    <t>鹤峰县畅达汽车客运有限责任公司</t>
  </si>
  <si>
    <t>429004</t>
  </si>
  <si>
    <t>91429004764125348Q</t>
  </si>
  <si>
    <t>仙桃市顺通运业有限公司</t>
  </si>
  <si>
    <t>91429004741762467F</t>
  </si>
  <si>
    <t>仙桃市高客运输有限公司</t>
  </si>
  <si>
    <t>91429004757011035N</t>
  </si>
  <si>
    <t>仙桃市沙湖运业有限公司</t>
  </si>
  <si>
    <t>91429004181688771B</t>
  </si>
  <si>
    <t>仙桃市仙运交通运输有限公司</t>
  </si>
  <si>
    <t>9142900466767760X0</t>
  </si>
  <si>
    <t>湖北顺捷旅游运输有限公司</t>
  </si>
  <si>
    <t>91429004181663937H</t>
  </si>
  <si>
    <t>仙桃市天顺运输有限公司</t>
  </si>
  <si>
    <t>91429005793277332B</t>
  </si>
  <si>
    <t>潜江市环宇汽车运输有限公司</t>
  </si>
  <si>
    <t>91429005MA48NLBE9J</t>
  </si>
  <si>
    <t>湖北潜江驰宇运输有限公司旅游客运中心</t>
  </si>
  <si>
    <t>91429006588208215J</t>
  </si>
  <si>
    <t>天门市易达运输有限公司</t>
  </si>
  <si>
    <t>91429006616189489L</t>
  </si>
  <si>
    <t>天门市大鹏汽运商贸有限公司</t>
  </si>
  <si>
    <t>429021</t>
  </si>
  <si>
    <t>91429021730887328A</t>
  </si>
  <si>
    <t>湖北神农架中和旅游有限公司</t>
  </si>
  <si>
    <t>91429021331765163U</t>
  </si>
  <si>
    <t>神农架九运客运有限公司</t>
  </si>
  <si>
    <t>91429021MA4887LAXA</t>
  </si>
  <si>
    <t>神农架大九湖旅游客运有限公司</t>
  </si>
  <si>
    <t>914290210740780627</t>
  </si>
  <si>
    <t>湖北合众运输有限责任公司</t>
  </si>
  <si>
    <t>914200007068019184</t>
  </si>
  <si>
    <t>湖北永通运输股份有限公司</t>
  </si>
  <si>
    <t>91420581MA4902U68L</t>
  </si>
  <si>
    <t>宜都三江旅游有限公司</t>
  </si>
  <si>
    <t>91420581MA494XCN95</t>
  </si>
  <si>
    <t>宜都鑫顺旅游客运有限责任公司</t>
  </si>
  <si>
    <t>91422801MA49B4HQ42</t>
  </si>
  <si>
    <t>恩施州昌安长途轿车客运有限责任公司</t>
  </si>
  <si>
    <t>91422823MA49D651XD</t>
  </si>
  <si>
    <t>恩施州昌安长途轿车客运有限责任公司巴东分公司</t>
  </si>
  <si>
    <t>91422801331875338H</t>
  </si>
  <si>
    <t>湖北奥昇文旅发展有限公司</t>
  </si>
  <si>
    <t>91422801MA4943BTX2</t>
  </si>
  <si>
    <t>恩施州硒雅途旅游客运有限公司</t>
  </si>
  <si>
    <t>91422801MA49B4KK48</t>
  </si>
  <si>
    <t>恩施州昌运客运有限责任公司</t>
  </si>
  <si>
    <t>91422801MA495FBW2Y</t>
  </si>
  <si>
    <t>恩施畅达旅游客运有限公司</t>
  </si>
  <si>
    <t>91422801MA4964F95K</t>
  </si>
  <si>
    <t>恩施州华伟客运有限公司</t>
  </si>
  <si>
    <t>91420506MA492J4A23</t>
  </si>
  <si>
    <t>宜昌君再来旅游客运有限公司</t>
  </si>
  <si>
    <t>91420506MA495C803E</t>
  </si>
  <si>
    <t>宜昌百里荒客运有限公司</t>
  </si>
  <si>
    <t>91421222MA48YPKU8Q</t>
  </si>
  <si>
    <t>通城骏捷旅游客运有限公司</t>
  </si>
  <si>
    <t>91420600083800942T</t>
  </si>
  <si>
    <t>湖北旅运汽车服务有限公司</t>
  </si>
  <si>
    <t>91420500MA49562Q1W</t>
  </si>
  <si>
    <t>宜昌泓晨旅游客运有限公司</t>
  </si>
  <si>
    <t>91420500MA4956JH60</t>
  </si>
  <si>
    <t>宜昌楚宇旅游汽车服务有限公司</t>
  </si>
  <si>
    <t>91421121780916393K</t>
  </si>
  <si>
    <t>黄冈市温馨旅游客运有限公司团风分公司</t>
  </si>
  <si>
    <t>91420500MA496JUY6Y</t>
  </si>
  <si>
    <t>宜昌优途旅游客运有限公司</t>
  </si>
  <si>
    <t>91420500MA495PAP6K</t>
  </si>
  <si>
    <t>宜昌顺风旅游客运有限公司</t>
  </si>
  <si>
    <t>91422823MA49779X7M</t>
  </si>
  <si>
    <t>巴东骏达客运发展有限公司</t>
  </si>
  <si>
    <t>91420800180116966D</t>
  </si>
  <si>
    <t>荆门市顺通客运有限责任公司</t>
  </si>
  <si>
    <t>91420506MA491NJ60D</t>
  </si>
  <si>
    <t>宜昌鑫力量旅游运输有限公司</t>
  </si>
  <si>
    <t>91420506MA499G2U34</t>
  </si>
  <si>
    <t>宜昌市恒腾客运有限公司</t>
  </si>
  <si>
    <t>914201020908340595</t>
  </si>
  <si>
    <t>武汉长通顺捷旅游客运有限公司</t>
  </si>
  <si>
    <t>914201037680659878</t>
  </si>
  <si>
    <t>湖北捷龙交通运业有限公司武汉旅游客运分公司</t>
  </si>
  <si>
    <t>91420115679122185U</t>
  </si>
  <si>
    <t>武汉武威汽车服务有限公司</t>
  </si>
  <si>
    <t>91422823MA4949KW8P</t>
  </si>
  <si>
    <t>国网电动汽车服务湖北有限公司巴东运营服务分公司</t>
  </si>
  <si>
    <t>91421281MA49AQFM3R</t>
  </si>
  <si>
    <t>赤壁市交投集团恒昌运输有限公司</t>
  </si>
  <si>
    <t>91420500MA49A3T852</t>
  </si>
  <si>
    <t>宜昌交运集团客运有限公司</t>
  </si>
  <si>
    <t>91420500MA49A3B3X2</t>
  </si>
  <si>
    <t>宜昌交运集团旅游客运有限公司</t>
  </si>
  <si>
    <t>91421124MA48G68309</t>
  </si>
  <si>
    <t>湖北百姓国际旅行社有限公司</t>
  </si>
  <si>
    <t>91420583MA494Q1U7E</t>
  </si>
  <si>
    <t>枝江市兴征程旅游客运有限公司</t>
  </si>
  <si>
    <t>91420700MA494Y2693</t>
  </si>
  <si>
    <t>湖北鹏辰客运有限公司</t>
  </si>
  <si>
    <t>91420700MA49D59P9D</t>
  </si>
  <si>
    <t>鄂州市三山振兴客运有限公司</t>
  </si>
  <si>
    <t>91421000MA494U3J0U</t>
  </si>
  <si>
    <t>荆州市顺程旅游运输有限公司</t>
  </si>
  <si>
    <t>91422801MA496F3483</t>
  </si>
  <si>
    <t>湖北兴宏驰旅游客运有限公司</t>
  </si>
  <si>
    <t>914203227809248796</t>
  </si>
  <si>
    <t>湖北卓越集团五龙河旅游开发有限公司</t>
  </si>
  <si>
    <t>91422801MA49EXWH1U</t>
  </si>
  <si>
    <t>恩施州丰联旅游客运有限公司</t>
  </si>
  <si>
    <t>91422801MA49438J9T</t>
  </si>
  <si>
    <t>恩施州天峰旅游客运有限公司</t>
  </si>
  <si>
    <t>91422801MA495MCB6T</t>
  </si>
  <si>
    <t>湖北硒旅线旅游运输有限公司</t>
  </si>
  <si>
    <t>91422801MA49CH3Y15</t>
  </si>
  <si>
    <t>恩施州双盈旅游运输有限公司</t>
  </si>
  <si>
    <t>91422801MA496JYC1L</t>
  </si>
  <si>
    <t>恩施州欣驰客运有限公司</t>
  </si>
  <si>
    <t>91420200MA491UX85B</t>
  </si>
  <si>
    <t>黄石快乐旅游客运有限公司</t>
  </si>
  <si>
    <t>91420506MA49B0NN7Q</t>
  </si>
  <si>
    <t>宜昌市诚达客运有限责任公司</t>
  </si>
  <si>
    <t>91421123343534274F</t>
  </si>
  <si>
    <t>罗田县路路发运输有限公司</t>
  </si>
  <si>
    <t>91421123MA495WHM5C</t>
  </si>
  <si>
    <t>罗田罗九旅游客运有限公司</t>
  </si>
  <si>
    <t>91421303MA495UEM00</t>
  </si>
  <si>
    <t>随州路路顺运输有限公司</t>
  </si>
  <si>
    <t>91420600MA493F2R3T</t>
  </si>
  <si>
    <t>湖北鑫俊客运有限公司</t>
  </si>
  <si>
    <t>91420822662297640C</t>
  </si>
  <si>
    <t>湖北荆门华凯旅游运输有限公司沙洋分公司</t>
  </si>
  <si>
    <t>91420700MA49GD03XL</t>
  </si>
  <si>
    <t>湖北华捷旅游客运有限公司</t>
  </si>
  <si>
    <t>91420923MA49CATA1Q</t>
  </si>
  <si>
    <t>云梦县云魏汽车运输有限责任公司</t>
  </si>
  <si>
    <t>91421303MA492JK7XF</t>
  </si>
  <si>
    <t>随州市曾都区惠祥农村客运有限公司</t>
  </si>
  <si>
    <t>91422823331912872R</t>
  </si>
  <si>
    <t>巴东神之旅旅游汽车运输有限公司</t>
  </si>
  <si>
    <t>91421125MA49F74F1J</t>
  </si>
  <si>
    <t>浠水县众诚道路客运有限公司</t>
  </si>
  <si>
    <t>91421000588223773G</t>
  </si>
  <si>
    <t>荆州文化旅游投资股份有限公司</t>
  </si>
  <si>
    <t>91420923MA48BK8H60</t>
  </si>
  <si>
    <t>云梦县梦辛汽车运输有限公司</t>
  </si>
  <si>
    <t>91420381182213698F</t>
  </si>
  <si>
    <t>丹江口市汽车运输总公司</t>
  </si>
  <si>
    <t>91421300MA49FN4TX4</t>
  </si>
  <si>
    <t>鄂旅投随州星程旅游服务有限公司</t>
  </si>
  <si>
    <t>91421300MA494PPCXK</t>
  </si>
  <si>
    <t>随州市昌顺汽车运输有限公司</t>
  </si>
  <si>
    <t>914210235715472458</t>
  </si>
  <si>
    <t>监利县荆南汽车客运有限公司</t>
  </si>
  <si>
    <t>91421182MA499T326B</t>
  </si>
  <si>
    <t>湖北云中横岗旅游开发有限公司</t>
  </si>
  <si>
    <t>91420526MA49FCPR76</t>
  </si>
  <si>
    <t>兴山县九通客运有限公司</t>
  </si>
  <si>
    <t>91421321MA496AMJ8C</t>
  </si>
  <si>
    <t>随县乐通汽车运输有限公司</t>
  </si>
  <si>
    <t>91421303MA497J1N7B</t>
  </si>
  <si>
    <t>随州市智顺运输有限公司</t>
  </si>
  <si>
    <t>91422823080916608Q</t>
  </si>
  <si>
    <t>巴东神农溪景区旅游发展有限公司</t>
  </si>
  <si>
    <t>91421182MA492FE70N</t>
  </si>
  <si>
    <t>湖北晶利汽车运输有限公司</t>
  </si>
  <si>
    <t>91420600667678346Q</t>
  </si>
  <si>
    <t>襄阳运鑫实业有限公司旅游客运分公司</t>
  </si>
  <si>
    <t>91421303MA491QTG4N</t>
  </si>
  <si>
    <t>随州市朱大安客运有限公司</t>
  </si>
  <si>
    <t>91421123MA4956RD4F</t>
  </si>
  <si>
    <t>罗田骏捷汽车运输有限公司</t>
  </si>
  <si>
    <t>91421300MA4923KE3E</t>
  </si>
  <si>
    <t>湖北辉鸿旅游客运有限公司</t>
  </si>
  <si>
    <t>91420984MA498BDN7H</t>
  </si>
  <si>
    <t>汉川市鸿志客运有限公司</t>
  </si>
  <si>
    <t>91429004MA4928GU29</t>
  </si>
  <si>
    <t>湖北顺捷旅游运输有限公司江汉分公司</t>
  </si>
  <si>
    <t>91421123MA4953BWX7</t>
  </si>
  <si>
    <t>罗田县安腾汽车运输有限公司</t>
  </si>
  <si>
    <t>91421182MA492BB2XD</t>
  </si>
  <si>
    <t>武穴市宏森优行运输有限公司</t>
  </si>
  <si>
    <t>91420600MA48BAT976</t>
  </si>
  <si>
    <t>襄阳市钱程似锦汽车运输服务有限公司</t>
  </si>
  <si>
    <t>91420111MA4L0BRF8Y</t>
  </si>
  <si>
    <t>湖北公路客运集团股份有限公司运营管理分公司</t>
  </si>
  <si>
    <t>91429021MA497QRK7H</t>
  </si>
  <si>
    <t>湖北神农旅游客运有限公司</t>
  </si>
  <si>
    <t>914228027534177830</t>
  </si>
  <si>
    <t>利川腾龙风景区旅游资源开发有限公司</t>
  </si>
  <si>
    <t>91420700MA48X4T58A</t>
  </si>
  <si>
    <t>鄂州市天龙汽车服务有限公司</t>
  </si>
  <si>
    <t>91422826MA499DYA59</t>
  </si>
  <si>
    <t>恩施友桥客运有限公司</t>
  </si>
  <si>
    <t>91429021MA497E1J0A</t>
  </si>
  <si>
    <t>神农架航旅客运有限公司</t>
  </si>
  <si>
    <t>91420684MA49G2YF4Y</t>
  </si>
  <si>
    <t>湖北冠兴汽车服务有限公司</t>
  </si>
  <si>
    <t>914206077905709205</t>
  </si>
  <si>
    <t>湖北襄阳安达运输有限责任公司旅游分公司</t>
  </si>
  <si>
    <t>91421303MA49N66B2A</t>
  </si>
  <si>
    <t>随州市黄刚农村客运有限公司</t>
  </si>
  <si>
    <t>91421303MA49A1Q64G</t>
  </si>
  <si>
    <t>随州市万东客运有限公司</t>
  </si>
  <si>
    <t>91420500MA48A31437</t>
  </si>
  <si>
    <t>湖北启程旅游客运有限公司</t>
  </si>
  <si>
    <t>91422801MA49ENNT5W</t>
  </si>
  <si>
    <t>恩施州众祥旅游运输有限责任公司</t>
  </si>
  <si>
    <t>91422828MA491TPR74</t>
  </si>
  <si>
    <t>恩施顺通旅游客运有限公司</t>
  </si>
  <si>
    <t>914209000770441757</t>
  </si>
  <si>
    <t>孝感市孝南区俊杰校车服务股份有限公司</t>
  </si>
  <si>
    <t>91420528MA49C0E821</t>
  </si>
  <si>
    <t>长阳安通客运有限公司</t>
  </si>
  <si>
    <t>91420902MA4927GUXP</t>
  </si>
  <si>
    <t>孝感市祥和旅游客运有限公司</t>
  </si>
  <si>
    <t>91422801MA49NN9R9C</t>
  </si>
  <si>
    <t>恩施州新起航旅游客运有限公司</t>
  </si>
  <si>
    <t>91420984MA49DPQP1U</t>
  </si>
  <si>
    <t>汉川鼎通客运服务有限公司</t>
  </si>
  <si>
    <t>91422828MA49D8A84A</t>
  </si>
  <si>
    <t>恩施州昌安长途轿车客运有限责任公司鹤峰分公司</t>
  </si>
  <si>
    <t>91422828691773407J</t>
  </si>
  <si>
    <t>鹤峰县同惠汽车客运有限公司</t>
  </si>
  <si>
    <t>91421087MA48H3T745</t>
  </si>
  <si>
    <t>湖北宜昌交运松滋有限公司运务分公司</t>
  </si>
  <si>
    <t>91420600MA49FEQ91N</t>
  </si>
  <si>
    <t>湖北襄旅客运有限公司</t>
  </si>
  <si>
    <t>91420683757000870N</t>
  </si>
  <si>
    <t>枣阳市九通汽车运业有限公司</t>
  </si>
  <si>
    <t>91420683793271416E</t>
  </si>
  <si>
    <t>枣阳华鑫运业有限公司</t>
  </si>
  <si>
    <t>91422826MA49J1C72M</t>
  </si>
  <si>
    <t>恩施鑫达客运有限公司咸丰分公司</t>
  </si>
  <si>
    <t>91421100741792818K</t>
  </si>
  <si>
    <t>湖北省龙感湖旭龙汽运有限公司</t>
  </si>
  <si>
    <t>91420881MA48XJQA00</t>
  </si>
  <si>
    <t>湖北骏达旅游运输有限公司</t>
  </si>
  <si>
    <t>91420881665481267G</t>
  </si>
  <si>
    <t>湖北荆门华凯旅游运输有限公司钟祥分公司</t>
  </si>
  <si>
    <t>91421182MA4993HN69</t>
  </si>
  <si>
    <t>武穴市保达汽车通勤服务有限公司</t>
  </si>
  <si>
    <t>91420529MA49P81J2Y</t>
  </si>
  <si>
    <t>五峰顺捷客运有限公司</t>
  </si>
  <si>
    <t>91421126795946181H</t>
  </si>
  <si>
    <t>黄冈市东方运输集团旅游运输有限公司蕲春分公司</t>
  </si>
  <si>
    <t>91420700MA48AWCT7P</t>
  </si>
  <si>
    <t>鄂州市大鹏客运有限公司一分公司</t>
  </si>
  <si>
    <t>91420700MA48B8425J</t>
  </si>
  <si>
    <t>鄂州市大兴联运有限责任公司鄂城分公司</t>
  </si>
  <si>
    <t>91420626MA49QQPX4J</t>
  </si>
  <si>
    <t>保康尧治河文旅客运有限公司</t>
  </si>
  <si>
    <t>91420800MA495K7A05</t>
  </si>
  <si>
    <t>荆门市文化旅游发展有限公司</t>
  </si>
  <si>
    <t>91420800777577343D</t>
  </si>
  <si>
    <t>荆门市旭冉运输有限公司</t>
  </si>
  <si>
    <t>91421100579894348C</t>
  </si>
  <si>
    <t>黄冈市鸿辉汽车通勤服务有限公司</t>
  </si>
  <si>
    <t>91421126MA49NHCG1X</t>
  </si>
  <si>
    <t>湖北晨瑞客运运输有限公司</t>
  </si>
  <si>
    <t>91420100744754892Y</t>
  </si>
  <si>
    <t>湖北公路客运集团股份有限公司旅游运输分公司</t>
  </si>
  <si>
    <t>914208216622981331</t>
  </si>
  <si>
    <t>湖北荆门华凯旅游运输有限公司京山分公司</t>
  </si>
  <si>
    <t>91421125798761967R</t>
  </si>
  <si>
    <t>黄冈市东方运输集团旅游运输有限公司浠水分公司</t>
  </si>
  <si>
    <t>91422825MA49PK855G</t>
  </si>
  <si>
    <t>宣恩彭家寨旅游客运有限公司</t>
  </si>
  <si>
    <t>91421123MA499DEE07</t>
  </si>
  <si>
    <t>湖北安捷公交有限公司</t>
  </si>
  <si>
    <t>914211235914736186</t>
  </si>
  <si>
    <t>罗田县大别山客运有限公司</t>
  </si>
  <si>
    <t>91422828183415195E</t>
  </si>
  <si>
    <t>鹤峰县景发客运联营有限公司</t>
  </si>
  <si>
    <t>420804</t>
  </si>
  <si>
    <t>91420800MA4988TU83</t>
  </si>
  <si>
    <t>荆门风行汽车运输有限公司</t>
  </si>
  <si>
    <t>91421303MA499G2D4F</t>
  </si>
  <si>
    <t>湖北捷龙恒通运业有限公司旅游运输分公司</t>
  </si>
  <si>
    <t>91421321553944992B</t>
  </si>
  <si>
    <t>湖北通宇运业有限公司随县分公司</t>
  </si>
  <si>
    <t>9142112379875736XJ</t>
  </si>
  <si>
    <t>黄冈市东方运输集团旅游运输有限公司罗田分公司</t>
  </si>
  <si>
    <t>91420800MA4999P99H</t>
  </si>
  <si>
    <t>湖北群艺运输有限公司</t>
  </si>
  <si>
    <t>91420821MA49CEK540</t>
  </si>
  <si>
    <t>荆门京源旅游客运有限公司</t>
  </si>
  <si>
    <t>9142132155394495XT</t>
  </si>
  <si>
    <t>随州市顺捷汽车运输有限公司随县分公司</t>
  </si>
  <si>
    <t>91420800698039483Q</t>
  </si>
  <si>
    <t>荆门市学安接送服务有限公司</t>
  </si>
  <si>
    <t>9142132155065800XW</t>
  </si>
  <si>
    <t>湖北捷龙恒通运业有限公司随县分公司</t>
  </si>
  <si>
    <t>91422801MA49RCNA0R</t>
  </si>
  <si>
    <t>恩施安驰旅游客运有限责任公司</t>
  </si>
  <si>
    <t>91420506MA4F15E65T</t>
  </si>
  <si>
    <t>湖北寰鹏客运有限公司</t>
  </si>
  <si>
    <t>91420984MA497TN9X0</t>
  </si>
  <si>
    <t>汉川安运运输有限公司</t>
  </si>
  <si>
    <t>91420200MA4F2YFW9R</t>
  </si>
  <si>
    <t>鄂旅投黄石客运服务有限公司</t>
  </si>
  <si>
    <t>914211816622616564</t>
  </si>
  <si>
    <t>黄冈市东方运输集团旅游运输有限公司麻城分公司</t>
  </si>
  <si>
    <t>91420600MA4F2XL45E</t>
  </si>
  <si>
    <t>襄阳古隆中旅游服务有限公司</t>
  </si>
  <si>
    <t>91420626676499366X</t>
  </si>
  <si>
    <t>保康县神达旅游客运有限公司</t>
  </si>
  <si>
    <t>91421023MA49E5DU0N</t>
  </si>
  <si>
    <t>监利市顺通旅游客运有限公司</t>
  </si>
  <si>
    <t>91429006MA4F0U6H7U</t>
  </si>
  <si>
    <t>湖北侨美运输有限公司</t>
  </si>
  <si>
    <t>91422828MA4F3KMN72</t>
  </si>
  <si>
    <t>湖北硒之行客运有限公司</t>
  </si>
  <si>
    <t>91422823MA49P9CN8W</t>
  </si>
  <si>
    <t>湖北鸿益旅游客运有限责任公司</t>
  </si>
  <si>
    <t>91420683MA48C4GK3Y</t>
  </si>
  <si>
    <t>枣阳市平林华融汇客运有限公司</t>
  </si>
  <si>
    <t>91422801MA4F2LMD2L</t>
  </si>
  <si>
    <t>恩施州开运客运有限公司</t>
  </si>
  <si>
    <t>91422801MA4F2GGK84</t>
  </si>
  <si>
    <t>恩施州军成客运有限公司</t>
  </si>
  <si>
    <t>91421083MA4F0Y254J</t>
  </si>
  <si>
    <t>湖北玲辉旅游客运有限公司</t>
  </si>
  <si>
    <t>91422801MA49QN55XE</t>
  </si>
  <si>
    <t>恩施市宏安礼宾旅游运输有限公司</t>
  </si>
  <si>
    <t>91420381MA499YPP85</t>
  </si>
  <si>
    <t>湖北韵龙旅游运输有限公司</t>
  </si>
  <si>
    <t>91420105MA4F5Q3R68</t>
  </si>
  <si>
    <t>武汉市宏干线公路客运有限公司金地分公司</t>
  </si>
  <si>
    <t>91420112MA7E9B6A1F</t>
  </si>
  <si>
    <t>武汉市宏干线公路客运有限公司鑫运达分公司</t>
  </si>
  <si>
    <t>420703</t>
  </si>
  <si>
    <t>91420700MA495AGB9Y</t>
  </si>
  <si>
    <t>鄂州市顺安旅游客运有限公司庙岭分公司</t>
  </si>
  <si>
    <t>91420700MA48AWCW17</t>
  </si>
  <si>
    <t>鄂州市大鹏客运有限公司二分公司</t>
  </si>
  <si>
    <t>91420700MA4930UC8K</t>
  </si>
  <si>
    <t>鄂州市大鹏客运有限公司旅游客运分公司</t>
  </si>
  <si>
    <t>91420222MA49LMFL4Q</t>
  </si>
  <si>
    <t>阳新县益乐城乡运输有限公司</t>
  </si>
  <si>
    <t>420303</t>
  </si>
  <si>
    <t>91420303MA48B9FE6E</t>
  </si>
  <si>
    <t>十堰公交集团校车运营管理有限公司</t>
  </si>
  <si>
    <t>91421182MA49A0PN47</t>
  </si>
  <si>
    <t>武穴市融兴通勤服务有限公司</t>
  </si>
  <si>
    <t>91420100MA49AWX04P</t>
  </si>
  <si>
    <t>湖北三源互通科技有限公司</t>
  </si>
  <si>
    <t>91421083MA49Q37R87</t>
  </si>
  <si>
    <t>洪湖市春泰客运有限公司</t>
  </si>
  <si>
    <t>91420100MA49KLU18M</t>
  </si>
  <si>
    <t>武汉吟海通达汽车服务有限公司</t>
  </si>
  <si>
    <t>91421023MABTT80Q66</t>
  </si>
  <si>
    <t>监利市伟邦运输有限公司</t>
  </si>
  <si>
    <t>91420106778184701A</t>
  </si>
  <si>
    <t>武汉市宏干线公路客运有限公司武昌分公司</t>
  </si>
  <si>
    <t>91420821MA49GX7L6W</t>
  </si>
  <si>
    <t>湖北众人旅客运输有限公司</t>
  </si>
  <si>
    <t>91422802MABQG7TL3T</t>
  </si>
  <si>
    <t>恩施鑫达客运有限公司利川分公司</t>
  </si>
  <si>
    <t>914206265882086370</t>
  </si>
  <si>
    <t>湖北荆山楚源生态文化旅游开发有限公司</t>
  </si>
  <si>
    <t>91420500MA491F0P3Q</t>
  </si>
  <si>
    <t>宜昌市新旅运汽车服务有限公司</t>
  </si>
  <si>
    <t>91420526MAC397W62Y</t>
  </si>
  <si>
    <t>宜昌森杰客运联营有限公司</t>
  </si>
  <si>
    <t>91420200MA7HMTRX68</t>
  </si>
  <si>
    <t>黄石鑫三盛旅游客运有限公司</t>
  </si>
  <si>
    <t>91420527MA499B5F6B</t>
  </si>
  <si>
    <t>湖北三峡橙谷农旅体综合开发有限公司</t>
  </si>
  <si>
    <t>91420281MAC3FD287U</t>
  </si>
  <si>
    <t>大冶市城发公交旅游服务有限公司</t>
  </si>
  <si>
    <t>91420324MA49P2098L</t>
  </si>
  <si>
    <t>十堰竹溪亨运农村客运有限公司</t>
  </si>
  <si>
    <t>91420506MACDHB4B97</t>
  </si>
  <si>
    <t>宜昌市飞途运输有限公司</t>
  </si>
  <si>
    <t>91422801MABY0WRN5A</t>
  </si>
  <si>
    <t>恩施市桃花源旅游客运有限公司</t>
  </si>
  <si>
    <t>91422801MA7G9DGB0Q</t>
  </si>
  <si>
    <t>湖北省美途旅游客运有限公司</t>
  </si>
  <si>
    <t>91421125MACK2JNQ91</t>
  </si>
  <si>
    <t>湖北省三角山昊宇旅游客运有限公司</t>
  </si>
  <si>
    <t>91420506MACHQGUL22</t>
  </si>
  <si>
    <t>宜昌沃达旅游客运有限公司</t>
  </si>
  <si>
    <t>91420200MA49FTX700</t>
  </si>
  <si>
    <t>黄石市交通运输集团天一新能源有限公司</t>
  </si>
  <si>
    <t>91420800MA495LU910</t>
  </si>
  <si>
    <t>湖北华轩汽车运输服务有限公司</t>
  </si>
  <si>
    <t>91420683MA48RPTJ71</t>
  </si>
  <si>
    <t>枣阳市坐兴客客运有限公司</t>
  </si>
  <si>
    <t>91420822MAC53M9D3Y</t>
  </si>
  <si>
    <t>湖北致诚旅游客运有限公司</t>
  </si>
  <si>
    <t>91421125MAD1YT3T2U</t>
  </si>
  <si>
    <t>浠水县辰和客运联营有限责任公司</t>
  </si>
  <si>
    <t>91420881MACK1P8G2T</t>
  </si>
  <si>
    <t>湖北省亚迪达旅游客运有限公司</t>
  </si>
  <si>
    <t>91422801MACA7NDH0Y</t>
  </si>
  <si>
    <t>恩施州众鑫旅游客运有限公司</t>
  </si>
  <si>
    <t>91420683MA4953PD3M</t>
  </si>
  <si>
    <t>枣阳市树生公共汽车服务有限公司</t>
  </si>
  <si>
    <t>91421127MACG3KB391</t>
  </si>
  <si>
    <t>湖北明珠集团旅游客运有限公司</t>
  </si>
  <si>
    <t>91422801MACG61CH4M</t>
  </si>
  <si>
    <t>恩施州顺驰旅游客运有限公司</t>
  </si>
  <si>
    <t>91420702MAC99A257G</t>
  </si>
  <si>
    <t>鄂州市梁子湖区新征程客运联营有限公司</t>
  </si>
  <si>
    <t>91420600MACMRPDH6Y</t>
  </si>
  <si>
    <t>湖北三丰旅游有限公司</t>
  </si>
  <si>
    <t>91422801MAC9Q1C405</t>
  </si>
  <si>
    <t>恩施州客顺旅游客运有限公司</t>
  </si>
  <si>
    <t>91422801MACKTQY96J</t>
  </si>
  <si>
    <t>恩施州中诚旅游客运有限公司</t>
  </si>
  <si>
    <t>91420500MA4930E59B</t>
  </si>
  <si>
    <t>宜昌鸿盛汽车运输有限公司</t>
  </si>
  <si>
    <t>91421202MABLP5FNX1</t>
  </si>
  <si>
    <t>湖北恒烁智能科技有限公司</t>
  </si>
  <si>
    <t>91422802MAD27PRM0E</t>
  </si>
  <si>
    <t>利川市安欣旅游客运有限责任公司</t>
  </si>
  <si>
    <t>91422801MACF56989L</t>
  </si>
  <si>
    <t>恩施市恒达旅游客运有限公司</t>
  </si>
  <si>
    <t>91420202MADKQ0W98D</t>
  </si>
  <si>
    <t>黄石市致达汽车服务有限公司</t>
  </si>
  <si>
    <t>91421181MACF4Q4HX5</t>
  </si>
  <si>
    <t>麻城市启航旅游开发有限公司</t>
  </si>
  <si>
    <t>914205817068727832</t>
  </si>
  <si>
    <t>宜都华运运输有限公司</t>
  </si>
  <si>
    <t>91420204MADL7LGN5R</t>
  </si>
  <si>
    <t>黄石市东楚国跃国际旅行社有限公司</t>
  </si>
  <si>
    <t>91422801MAD599CH4G</t>
  </si>
  <si>
    <t>恩施市宇捷旅游客运有限公司</t>
  </si>
  <si>
    <t>91420112MA4KLD1F16</t>
  </si>
  <si>
    <t>武汉亚投新能科技有限公司</t>
  </si>
  <si>
    <t>91420115551955559C</t>
  </si>
  <si>
    <t>武汉鑫龙通勤汽车服务有限公司</t>
  </si>
  <si>
    <t>914201065519629783</t>
  </si>
  <si>
    <t>武汉永兴泰汽车通勤服务有限责任公司</t>
  </si>
  <si>
    <t>91420114090806592K</t>
  </si>
  <si>
    <t>武汉市胜宇达汽车服务有限公司</t>
  </si>
  <si>
    <t>91420104796307787W</t>
  </si>
  <si>
    <t>武汉开心通勤汽车服务有限公司</t>
  </si>
  <si>
    <t>91420105597900393M</t>
  </si>
  <si>
    <t>武汉震亚汽车租赁服务有限公司</t>
  </si>
  <si>
    <t>91422825MABTPX0BX3</t>
  </si>
  <si>
    <t>湖北郝运旅游客运有限公司</t>
  </si>
  <si>
    <t>914201116888270724</t>
  </si>
  <si>
    <t>武汉磊锋通勤汽车服务有限公司</t>
  </si>
  <si>
    <t>91420116MA4K23GH2N</t>
  </si>
  <si>
    <t>武汉市恒昌鸿顺通勤汽车服务有限公司</t>
  </si>
  <si>
    <t>914201065910566977</t>
  </si>
  <si>
    <t>武汉中盛建运汽车服务有限公司</t>
  </si>
  <si>
    <t>91422801MADEDNB23C</t>
  </si>
  <si>
    <t>恩施州胜鑫旅游客运有限责任公司</t>
  </si>
  <si>
    <t>91420100682302849G</t>
  </si>
  <si>
    <t>武汉易达顺汽车服务有限公司</t>
  </si>
  <si>
    <t>914201056667667741</t>
  </si>
  <si>
    <t>武汉长荣联合商务有限公司</t>
  </si>
  <si>
    <t>914201060520246611</t>
  </si>
  <si>
    <t>武汉新纬度汽车服务有限公司</t>
  </si>
  <si>
    <t>91420115MA4F0PJR85</t>
  </si>
  <si>
    <t>武汉顺福程汽车服务有限公司</t>
  </si>
  <si>
    <t>91420102685423486D</t>
  </si>
  <si>
    <t>武汉瑞晟捷汽车运输服务有限公司</t>
  </si>
  <si>
    <t>914201066983262120</t>
  </si>
  <si>
    <t>武汉凯德通勤汽车服务有限公司</t>
  </si>
  <si>
    <t>91420115MA4K2NF60A</t>
  </si>
  <si>
    <t>武汉凯盛捷汽车服务有限公司</t>
  </si>
  <si>
    <t>91420112MA4K2H7N24</t>
  </si>
  <si>
    <t>武汉杰龙文化传播有限公司</t>
  </si>
  <si>
    <t>91421000MA4911CW92</t>
  </si>
  <si>
    <t>荆州先行旅游客运有限公司</t>
  </si>
  <si>
    <t>91420115562332701D</t>
  </si>
  <si>
    <t>武汉金星联合商务有限公司</t>
  </si>
  <si>
    <t>91420114063032480Q</t>
  </si>
  <si>
    <t>武汉恒诚汽车服务有限公司</t>
  </si>
  <si>
    <t>91420100MAC8X3RA85</t>
  </si>
  <si>
    <t>湖北新角色出行服务有限公司</t>
  </si>
  <si>
    <t>914201055848885403</t>
  </si>
  <si>
    <t>武汉鑫顺鑫汽车通勤服务有限公司</t>
  </si>
  <si>
    <t>91420100591093498H</t>
  </si>
  <si>
    <t>武汉顺福隆通勤汽车服务有限公司</t>
  </si>
  <si>
    <t>91420500MA49985G6J</t>
  </si>
  <si>
    <t>宜昌辉腾汽车服务有限公司</t>
  </si>
  <si>
    <t>91420115MA49GH4YXW</t>
  </si>
  <si>
    <t>武汉畅瑞达科技有限公司</t>
  </si>
  <si>
    <t>91420107303334526J</t>
  </si>
  <si>
    <t>武汉绿岛梦缘运输代理服务有限公司</t>
  </si>
  <si>
    <t>91420102MA4K473L49</t>
  </si>
  <si>
    <t>武汉久鼎汉辉汽车服务有限公司</t>
  </si>
  <si>
    <t>91420104679110512X</t>
  </si>
  <si>
    <t>武汉市和畅汽车服务有限公司</t>
  </si>
  <si>
    <t>914201153033866172</t>
  </si>
  <si>
    <t>武汉鑫长运通勤服务有限公司</t>
  </si>
  <si>
    <t>91420104748343708U</t>
  </si>
  <si>
    <t>武汉市光大通勤汽车服务有限公司</t>
  </si>
  <si>
    <t>91420106055734386X</t>
  </si>
  <si>
    <t>武汉驰骋安达商务有限公司</t>
  </si>
  <si>
    <t>91420112333510818Y</t>
  </si>
  <si>
    <t>武汉福鑫运业汽车服务有限公司</t>
  </si>
  <si>
    <t>914201116727929015</t>
  </si>
  <si>
    <t>武汉光迁汽车服务有限公司</t>
  </si>
  <si>
    <t>91420112MA4K2AUNXN</t>
  </si>
  <si>
    <t>武汉凯美途商务服务有限公司</t>
  </si>
  <si>
    <t>91420115MA4KNPTC9W</t>
  </si>
  <si>
    <t>武汉欣达远汽车服务有限公司</t>
  </si>
  <si>
    <t>914201050668374601</t>
  </si>
  <si>
    <t>武汉吉顺通汽车服务有限公司</t>
  </si>
  <si>
    <t>91420111303745245J</t>
  </si>
  <si>
    <t>武汉鸿发腾辉汽车通勤服务有限公司</t>
  </si>
  <si>
    <t>91420106MA4K2FXE9A</t>
  </si>
  <si>
    <t>武汉今朝翔商务服务有限公司</t>
  </si>
  <si>
    <t>91420115MA4KNW021A</t>
  </si>
  <si>
    <t>武汉巴通旅游客运有限公司</t>
  </si>
  <si>
    <t>91420100MA4KXMG55G</t>
  </si>
  <si>
    <t>武汉言智行汽车服务有限公司</t>
  </si>
  <si>
    <t>91420115303770387F</t>
  </si>
  <si>
    <t>武汉欣启程汽车服务有限公司</t>
  </si>
  <si>
    <t>914201005519761659</t>
  </si>
  <si>
    <t>武汉捷安顺达汽车服务有限公司</t>
  </si>
  <si>
    <t>91420116090804167P</t>
  </si>
  <si>
    <t>武汉兴荣昌汽车租赁有限公司</t>
  </si>
  <si>
    <t>914201047819851122</t>
  </si>
  <si>
    <t>武汉安信新能源运营管理有限公司</t>
  </si>
  <si>
    <t>91420100303659697Q</t>
  </si>
  <si>
    <t>武汉弛力汽车服务有限公司</t>
  </si>
  <si>
    <t>91420802MACAA7LX53</t>
  </si>
  <si>
    <t>湖北安杰运输有限公司</t>
  </si>
  <si>
    <t>914201000630449916</t>
  </si>
  <si>
    <t>武汉远成宏运汽车服务有限公司</t>
  </si>
  <si>
    <t>91420115MA49JU9PXR</t>
  </si>
  <si>
    <t>武汉青苗雅瑞校车服务有限公司</t>
  </si>
  <si>
    <t>9142010472826982XQ</t>
  </si>
  <si>
    <t>武汉市全球通通勤汽车服务有限公司</t>
  </si>
  <si>
    <t>91420105672794907G</t>
  </si>
  <si>
    <t>武汉市诚安汽车服务有限公司</t>
  </si>
  <si>
    <t>91420112717957985G</t>
  </si>
  <si>
    <t>武汉市长带运输有限公司</t>
  </si>
  <si>
    <t>91422801MACM69JQX3</t>
  </si>
  <si>
    <t>湖北翎航旅游客运有限责任公司</t>
  </si>
  <si>
    <t>91420821MADLRHP532</t>
  </si>
  <si>
    <t>京山鸿途运输有限公司</t>
  </si>
  <si>
    <t>914201110866110125</t>
  </si>
  <si>
    <t>武汉嘉辉天实通勤汽车服务有限公司</t>
  </si>
  <si>
    <t>91420112565586432J</t>
  </si>
  <si>
    <t>武汉凯达顺汽车服务有限公司</t>
  </si>
  <si>
    <t>9142010605201122XF</t>
  </si>
  <si>
    <t>武汉阳光旅业汽车服务有限公司</t>
  </si>
  <si>
    <t>91420107MA4F1NYF5K</t>
  </si>
  <si>
    <t>武汉新分子贸易有限公司</t>
  </si>
  <si>
    <t>914201005910523545</t>
  </si>
  <si>
    <t>武汉鑫乐驰通勤服务有限公司</t>
  </si>
  <si>
    <t>91420000177604168W</t>
  </si>
  <si>
    <t>湖北汽车工业进出口有限责任公司</t>
  </si>
  <si>
    <t>91420112574924149H</t>
  </si>
  <si>
    <t>武汉欣运达旅游汽车服务有限公司</t>
  </si>
  <si>
    <t>91421202MA49LQY202</t>
  </si>
  <si>
    <t>湖北万通缘国际旅游发展有限公司咸宁分公司</t>
  </si>
  <si>
    <t>91420111MA49D98E3P</t>
  </si>
  <si>
    <t>武汉市恩骏达汽车服务有限责任公司</t>
  </si>
  <si>
    <t>914201120960141070</t>
  </si>
  <si>
    <t>武汉园博汽车管理服务有限公司</t>
  </si>
  <si>
    <t>91420105558416494J</t>
  </si>
  <si>
    <t>武汉裕腾汽车服务有限公司</t>
  </si>
  <si>
    <t>914201055749051409</t>
  </si>
  <si>
    <t>武汉鼎盛通汽车租赁服务有限公司</t>
  </si>
  <si>
    <t>91420112MA49CHQJ5D</t>
  </si>
  <si>
    <t>武汉市捷运通新能源有限责任公司</t>
  </si>
  <si>
    <t>91420115MA4KR9AR9H</t>
  </si>
  <si>
    <t>武汉市夏东汽车服务有限公司</t>
  </si>
  <si>
    <t>91420105MA49R1GM4W</t>
  </si>
  <si>
    <t>武汉楚运汽车租赁有限公司</t>
  </si>
  <si>
    <t>91420111303446966Y</t>
  </si>
  <si>
    <t>武汉市拓城汽车租赁有限公司</t>
  </si>
  <si>
    <t>91420902MADEGGRJ1W</t>
  </si>
  <si>
    <t>湖北久安旅游客运有限公司</t>
  </si>
  <si>
    <t>91420111MA4KY0F62G</t>
  </si>
  <si>
    <t>武汉迈事通贸易有限公司</t>
  </si>
  <si>
    <t>91420114MA49DD842J</t>
  </si>
  <si>
    <t>武汉明辰校车服务有限公司</t>
  </si>
  <si>
    <t>91422801MACJD8X84T</t>
  </si>
  <si>
    <t>恩施州安鹏旅游客运有限公司</t>
  </si>
  <si>
    <t>91420104565575194C</t>
  </si>
  <si>
    <t>武汉添福田汽车通勤有限公司</t>
  </si>
  <si>
    <t>91420803MACKAUCU5R</t>
  </si>
  <si>
    <t>湖北安杰运输有限公司沙洋分公司</t>
  </si>
  <si>
    <t>914201005655611472</t>
  </si>
  <si>
    <t>武汉市浩程旅游客运有限公司</t>
  </si>
  <si>
    <t>91420113086646899Q</t>
  </si>
  <si>
    <t>武汉泽欣四海商务发展有限公司</t>
  </si>
  <si>
    <t>91422801MACWJP173L</t>
  </si>
  <si>
    <t>湖北安旭旅游客运有限公司</t>
  </si>
  <si>
    <t>91420802MAD95RTH3H</t>
  </si>
  <si>
    <t>荆门市栗姚荆运输有限公司</t>
  </si>
  <si>
    <t>91420107077732912W</t>
  </si>
  <si>
    <t>武汉钢东实通勤有限公司</t>
  </si>
  <si>
    <t>91420881MACHTEWL68</t>
  </si>
  <si>
    <t>湖北泓途旅游客运有限公司</t>
  </si>
  <si>
    <t>91420106731056446X</t>
  </si>
  <si>
    <t>武汉市鑫泽汽车租赁服务有限责任公司</t>
  </si>
  <si>
    <t>91420100796320930G</t>
  </si>
  <si>
    <t>武汉市铁龙通勤汽车服务有限公司</t>
  </si>
  <si>
    <t>91420804MABWELR36R</t>
  </si>
  <si>
    <t>荆门风驰汽车运输服务有限公司</t>
  </si>
  <si>
    <t>91421182MA7H77JQ6M</t>
  </si>
  <si>
    <t>武穴市公共车辆租赁服务有限公司</t>
  </si>
  <si>
    <t>914210871819230065</t>
  </si>
  <si>
    <t>荆州神通汽车运输集团有限公司</t>
  </si>
  <si>
    <t>91420107MA49FXWF08</t>
  </si>
  <si>
    <t>武汉扬光路尚城市物流有限责任公司</t>
  </si>
  <si>
    <t>91420881MACTKEWX6J</t>
  </si>
  <si>
    <t>钟祥市聚达运输有限责任公司</t>
  </si>
  <si>
    <t>91421182MACU6R6196</t>
  </si>
  <si>
    <t>武穴市顺通客运联营有限公司</t>
  </si>
  <si>
    <t>914201020557328660</t>
  </si>
  <si>
    <t>武汉馨鑫吉祥汽车通勤服务有限公司</t>
  </si>
  <si>
    <t>914201000557339572</t>
  </si>
  <si>
    <t>武汉暴风城物流有限公司</t>
  </si>
  <si>
    <t>91420113744786886T</t>
  </si>
  <si>
    <t>武汉市雄翔通勤汽车运输有限公司</t>
  </si>
  <si>
    <t>91420581L01798483X</t>
  </si>
  <si>
    <t>宜都市玉发商贸有限责任公司</t>
  </si>
  <si>
    <t>91420527MA49997F3Y</t>
  </si>
  <si>
    <t>秭归县归鸿旅游综合开发有限公司</t>
  </si>
  <si>
    <t>91420322MAD3N0AU85</t>
  </si>
  <si>
    <t>湖北韵龙旅游运输有限公司郧西分公司</t>
  </si>
  <si>
    <t>91421181MA48JG8932</t>
  </si>
  <si>
    <t>麻城龟峰山旅游经营管理有限公司</t>
  </si>
  <si>
    <t>91429006MA488X7L1C</t>
  </si>
  <si>
    <t>天门盛迦旅游咨询有限公司</t>
  </si>
  <si>
    <t>91421300MA495LFF51</t>
  </si>
  <si>
    <t>随州自在小镇文旅发展有限公司</t>
  </si>
  <si>
    <t>91421126MAE5J4D20Q</t>
  </si>
  <si>
    <t>湖北省黄冈市蕲春县李山村旅游客运有限责任公司</t>
  </si>
  <si>
    <t>91420504MAE95CQJ1N</t>
  </si>
  <si>
    <t>宜昌锦运运输有限公司</t>
  </si>
  <si>
    <t>91420500MA49CH9CXL</t>
  </si>
  <si>
    <t>宜昌市环游汽车客运有限公司</t>
  </si>
  <si>
    <t>91421121MADX0KUJ1C</t>
  </si>
  <si>
    <t>湖北韵龙旅游运输有限公司团风分公司</t>
  </si>
  <si>
    <t>91422801MACRXLXJ60</t>
  </si>
  <si>
    <t>湖北省兴程旅游客运有限公司</t>
  </si>
  <si>
    <t>91420800MA49ELNJ88</t>
  </si>
  <si>
    <t>荆门市兆祥运输有限公司</t>
  </si>
  <si>
    <t>91422801MAE2GPG52E</t>
  </si>
  <si>
    <t>恩施州环楚旅游客运有限公司</t>
  </si>
  <si>
    <t>91422801MA497NF17B</t>
  </si>
  <si>
    <t>恩施侠客行旅游客运有限公司</t>
  </si>
  <si>
    <t>91420112MA4KWA7U46</t>
  </si>
  <si>
    <t>武汉临空港经济技术开发区汽车服务有限公司</t>
  </si>
  <si>
    <t>91420113MA4K4PL06W</t>
  </si>
  <si>
    <t>武汉熹正运输有限公司</t>
  </si>
  <si>
    <t>91420111MA4KY26Q4L</t>
  </si>
  <si>
    <t>湖北众行智慧出行科技有限公司</t>
  </si>
  <si>
    <t>91420106666795065R</t>
  </si>
  <si>
    <t>湖北红光汽车服务有限公司</t>
  </si>
  <si>
    <t>914201056823112862</t>
  </si>
  <si>
    <t>武汉盛合通勤汽车服务有限公司</t>
  </si>
  <si>
    <t>914201025945010390</t>
  </si>
  <si>
    <t>武汉永泰欣汽车信息服务有限公司</t>
  </si>
  <si>
    <t>91420107MAC2UWCB87</t>
  </si>
  <si>
    <t>湖北融通新能源汽车服务有限责任公司</t>
  </si>
  <si>
    <t>914201110520124099</t>
  </si>
  <si>
    <t>武汉市彭浩翔通勤车服务有限公司</t>
  </si>
  <si>
    <t>9142011266954865X7</t>
  </si>
  <si>
    <t>武汉市顺和路通汽车服务有限公司</t>
  </si>
  <si>
    <t>91420112737532634D</t>
  </si>
  <si>
    <t>武汉东方立信商务有限公司</t>
  </si>
  <si>
    <t>91420115MA49LN9H6P</t>
  </si>
  <si>
    <t>武汉星旅商务服务有限公司</t>
  </si>
  <si>
    <t>91420106MA4KL3GL9B</t>
  </si>
  <si>
    <t>湖北鑫隆泰格科技有限公司</t>
  </si>
  <si>
    <t>91420602MAECCM7W54</t>
  </si>
  <si>
    <t>武汉亚投新能科技有限公司襄阳分公司</t>
  </si>
  <si>
    <t>91420222MA49CGM523</t>
  </si>
  <si>
    <t>阳新县旺辉汽车运输有限公司</t>
  </si>
  <si>
    <t>91420222MA4F360N9L</t>
  </si>
  <si>
    <t>阳新县隆发欣悦运输有限公司</t>
  </si>
  <si>
    <t>91420106MA4KR71EXH</t>
  </si>
  <si>
    <t>湖北恒意通汽车服务有限公司</t>
  </si>
  <si>
    <t>914201025818454812</t>
  </si>
  <si>
    <t>武汉鑫萌生商务服务有限公司</t>
  </si>
  <si>
    <t>91420107333581034D</t>
  </si>
  <si>
    <t>武汉钢驰蓝星通勤有限公司</t>
  </si>
  <si>
    <t>91420503MADJ95KF03</t>
  </si>
  <si>
    <t>宜昌美途旅游客运有限公司</t>
  </si>
  <si>
    <t>91420106MA4L0L9T50</t>
  </si>
  <si>
    <t>武汉杰洋天勤科技有限公司</t>
  </si>
  <si>
    <t>91420503MACXRCG51F</t>
  </si>
  <si>
    <t>宜昌归真旅游服务有限责任公司</t>
  </si>
  <si>
    <t>91420527MAECTW367X</t>
  </si>
  <si>
    <t>湖北迅通汽车服务有限公司</t>
  </si>
  <si>
    <t>91421122MADAD90M5C</t>
  </si>
  <si>
    <t>黄冈市鸿辉汽车通勤服务有限公司红安分公司</t>
  </si>
  <si>
    <t>91421126MAEEE1AH7F</t>
  </si>
  <si>
    <t>孝感市祥和旅游客运有限公司蕲春分公司</t>
  </si>
  <si>
    <t>91420902MAETH3TL63</t>
  </si>
  <si>
    <t>湖北未来之星研途运输服务有限公司</t>
  </si>
  <si>
    <t>91420115303320669K</t>
  </si>
  <si>
    <t>武汉金通诚汽车服务有限责任公司</t>
  </si>
  <si>
    <t>91420503MAEX98P531</t>
  </si>
  <si>
    <t>宜昌市九州行汽车服务有限责任公司</t>
  </si>
  <si>
    <t>91421127MACUA97R0F</t>
  </si>
  <si>
    <t>湖北鄂东通勤汽车运输服务有限公司</t>
  </si>
  <si>
    <t>91420981MACF6DH09C</t>
  </si>
  <si>
    <t>湖北凯邦旅游客运有限公司</t>
  </si>
  <si>
    <t>91420803MAERW8QK2A</t>
  </si>
  <si>
    <t>沙洋海豚汽车运输服务有限公司</t>
  </si>
  <si>
    <t>91420281MACH4TWRX2</t>
  </si>
  <si>
    <t>大冶市德润旅游客运有限公司</t>
  </si>
  <si>
    <t>91420800MA497ULD2H</t>
  </si>
  <si>
    <t>湖北宏胜新能源汽车运营有限公司</t>
  </si>
  <si>
    <t>91420323MAEWCF462Y</t>
  </si>
  <si>
    <t>湖北省十堰竹山亨运旅游有限公司</t>
  </si>
  <si>
    <t>91420500MAK4026F3W</t>
  </si>
  <si>
    <t>湖北仟宇旅游客运有限公司</t>
  </si>
  <si>
    <t>91420325MAE3R7QJ24</t>
  </si>
  <si>
    <t>湖北畅利旅游客运有限公司</t>
  </si>
  <si>
    <t>91420113MA4KXJYW2K</t>
  </si>
  <si>
    <t>武汉通广成汽车服务有限公司</t>
  </si>
  <si>
    <t>91420383MAEH19LP6P</t>
  </si>
  <si>
    <t>湖北韵龙旅游运输有限公司武当山分公司</t>
  </si>
  <si>
    <t>42010000046</t>
  </si>
  <si>
    <t>武汉市公共交通集团有限责任公司</t>
  </si>
  <si>
    <t>91421182MAERFYT9XY</t>
  </si>
  <si>
    <t>武穴市公共交通运输有限公司</t>
  </si>
  <si>
    <t>车辆数</t>
  </si>
  <si>
    <t>载客位数</t>
  </si>
  <si>
    <t xml:space="preserve">42020000016	</t>
  </si>
  <si>
    <t xml:space="preserve">42030000002	</t>
  </si>
  <si>
    <t xml:space="preserve">42030300002	</t>
  </si>
  <si>
    <t xml:space="preserve">42030400001	</t>
  </si>
  <si>
    <t xml:space="preserve">42032300005	</t>
  </si>
  <si>
    <t xml:space="preserve">42032500004	</t>
  </si>
  <si>
    <t xml:space="preserve">42038100002	</t>
  </si>
  <si>
    <t xml:space="preserve">42038100003	</t>
  </si>
  <si>
    <t xml:space="preserve">42050600001	</t>
  </si>
  <si>
    <t xml:space="preserve">42052500002	</t>
  </si>
  <si>
    <t xml:space="preserve">42052500003	</t>
  </si>
  <si>
    <t xml:space="preserve">42052600004	</t>
  </si>
  <si>
    <t xml:space="preserve">42052700017	</t>
  </si>
  <si>
    <t xml:space="preserve">42052900001	</t>
  </si>
  <si>
    <t xml:space="preserve">42058100006	</t>
  </si>
  <si>
    <t xml:space="preserve">42058200007	</t>
  </si>
  <si>
    <t xml:space="preserve">42058300005	</t>
  </si>
  <si>
    <t xml:space="preserve">42060000024	</t>
  </si>
  <si>
    <t xml:space="preserve">42062500003	</t>
  </si>
  <si>
    <t xml:space="preserve">42068200005	</t>
  </si>
  <si>
    <t xml:space="preserve">42068300005	</t>
  </si>
  <si>
    <t xml:space="preserve">42070000006	</t>
  </si>
  <si>
    <t xml:space="preserve">42070000007	</t>
  </si>
  <si>
    <t xml:space="preserve">42070000009	</t>
  </si>
  <si>
    <t xml:space="preserve">42080000002	</t>
  </si>
  <si>
    <t xml:space="preserve">42080400001	</t>
  </si>
  <si>
    <t xml:space="preserve">42088100009	</t>
  </si>
  <si>
    <t xml:space="preserve">42090100001	</t>
  </si>
  <si>
    <t xml:space="preserve">42092100004	</t>
  </si>
  <si>
    <t xml:space="preserve">42092200002	</t>
  </si>
  <si>
    <t xml:space="preserve">42092300003	</t>
  </si>
  <si>
    <t xml:space="preserve">42098100003	</t>
  </si>
  <si>
    <t xml:space="preserve">42098100005	</t>
  </si>
  <si>
    <t xml:space="preserve">42098400003	</t>
  </si>
  <si>
    <t xml:space="preserve">42100000002	</t>
  </si>
  <si>
    <t xml:space="preserve">42102300030	</t>
  </si>
  <si>
    <t xml:space="preserve">42108100015	</t>
  </si>
  <si>
    <t xml:space="preserve">42108300037	</t>
  </si>
  <si>
    <t xml:space="preserve">42112400004	</t>
  </si>
  <si>
    <t xml:space="preserve">42112600021	</t>
  </si>
  <si>
    <t xml:space="preserve">42118200012	</t>
  </si>
  <si>
    <t xml:space="preserve">42122100005	</t>
  </si>
  <si>
    <t xml:space="preserve">42122200003	</t>
  </si>
  <si>
    <t xml:space="preserve">42122300003	</t>
  </si>
  <si>
    <t xml:space="preserve">42122400002	</t>
  </si>
  <si>
    <t xml:space="preserve">42122400003	</t>
  </si>
  <si>
    <t xml:space="preserve">42130300005	</t>
  </si>
  <si>
    <t xml:space="preserve">42138100008	</t>
  </si>
  <si>
    <t xml:space="preserve">42280100005	</t>
  </si>
  <si>
    <t xml:space="preserve">42280100010	</t>
  </si>
  <si>
    <t xml:space="preserve">42280200001	</t>
  </si>
  <si>
    <t xml:space="preserve">42280200007	</t>
  </si>
  <si>
    <t xml:space="preserve">42282300005	</t>
  </si>
  <si>
    <t xml:space="preserve">42282500001	</t>
  </si>
  <si>
    <t xml:space="preserve">42900500013	</t>
  </si>
  <si>
    <t xml:space="preserve">42900600011	</t>
  </si>
  <si>
    <t xml:space="preserve">76066968X	</t>
  </si>
  <si>
    <t xml:space="preserve">760695431	</t>
  </si>
  <si>
    <t xml:space="preserve">784494343	</t>
  </si>
  <si>
    <t xml:space="preserve">91420000177604168W	</t>
  </si>
  <si>
    <t xml:space="preserve">914200001776095247	</t>
  </si>
  <si>
    <t xml:space="preserve">914200007068019184	</t>
  </si>
  <si>
    <t xml:space="preserve">914201000557339572	</t>
  </si>
  <si>
    <t xml:space="preserve">914201000630449916	</t>
  </si>
  <si>
    <t xml:space="preserve">91420100303659697Q	</t>
  </si>
  <si>
    <t xml:space="preserve">914201005519761659	</t>
  </si>
  <si>
    <t xml:space="preserve">914201005655611472	</t>
  </si>
  <si>
    <t xml:space="preserve">914201005910523545	</t>
  </si>
  <si>
    <t xml:space="preserve">91420100591093498H	</t>
  </si>
  <si>
    <t xml:space="preserve">91420100682302849G	</t>
  </si>
  <si>
    <t xml:space="preserve">914201006953003751	</t>
  </si>
  <si>
    <t xml:space="preserve">914201007335585112	</t>
  </si>
  <si>
    <t xml:space="preserve">914201007414249949	</t>
  </si>
  <si>
    <t xml:space="preserve">91420100744754892Y	</t>
  </si>
  <si>
    <t xml:space="preserve">91420100751827703K	</t>
  </si>
  <si>
    <t xml:space="preserve">91420100789328088M	</t>
  </si>
  <si>
    <t xml:space="preserve">91420100796320930G	</t>
  </si>
  <si>
    <t xml:space="preserve">91420100MA49AWX04P	</t>
  </si>
  <si>
    <t xml:space="preserve">91420100MA49KLU18M	</t>
  </si>
  <si>
    <t xml:space="preserve">91420100MA4KXMG55G	</t>
  </si>
  <si>
    <t xml:space="preserve">91420100MAC8X3RA85	</t>
  </si>
  <si>
    <t xml:space="preserve">914201020557328660	</t>
  </si>
  <si>
    <t xml:space="preserve">914201020908340595	</t>
  </si>
  <si>
    <t xml:space="preserve">914201025818454812	</t>
  </si>
  <si>
    <t xml:space="preserve">914201025945010390	</t>
  </si>
  <si>
    <t xml:space="preserve">91420102675816278D	</t>
  </si>
  <si>
    <t xml:space="preserve">91420102685423486D	</t>
  </si>
  <si>
    <t xml:space="preserve">91420102722706849K	</t>
  </si>
  <si>
    <t xml:space="preserve">91420102737535579H	</t>
  </si>
  <si>
    <t xml:space="preserve">9142010274476162XY	</t>
  </si>
  <si>
    <t xml:space="preserve">91420102778172882B	</t>
  </si>
  <si>
    <t xml:space="preserve">91420102MA4K473L49	</t>
  </si>
  <si>
    <t xml:space="preserve">9142010373354649XG	</t>
  </si>
  <si>
    <t xml:space="preserve">914201037680659878	</t>
  </si>
  <si>
    <t xml:space="preserve">91420103792431043U	</t>
  </si>
  <si>
    <t xml:space="preserve">914201037924343671	</t>
  </si>
  <si>
    <t xml:space="preserve">91420104333509454N	</t>
  </si>
  <si>
    <t xml:space="preserve">91420104565575194C	</t>
  </si>
  <si>
    <t xml:space="preserve">9142010467582186X0	</t>
  </si>
  <si>
    <t xml:space="preserve">91420104679110512X	</t>
  </si>
  <si>
    <t xml:space="preserve">9142010472826982XQ	</t>
  </si>
  <si>
    <t xml:space="preserve">914201047414075023	</t>
  </si>
  <si>
    <t xml:space="preserve">91420104741438552N	</t>
  </si>
  <si>
    <t xml:space="preserve">91420104748343708U	</t>
  </si>
  <si>
    <t xml:space="preserve">914201047819851122	</t>
  </si>
  <si>
    <t xml:space="preserve">91420104796307787W	</t>
  </si>
  <si>
    <t xml:space="preserve">914201050668374601	</t>
  </si>
  <si>
    <t xml:space="preserve">91420105558416494J	</t>
  </si>
  <si>
    <t xml:space="preserve">914201055749051409	</t>
  </si>
  <si>
    <t xml:space="preserve">914201055848885403	</t>
  </si>
  <si>
    <t xml:space="preserve">91420105597900393M	</t>
  </si>
  <si>
    <t xml:space="preserve">914201056667667741	</t>
  </si>
  <si>
    <t xml:space="preserve">91420105672794907G	</t>
  </si>
  <si>
    <t xml:space="preserve">914201056823112862	</t>
  </si>
  <si>
    <t xml:space="preserve">91420105737515543P	</t>
  </si>
  <si>
    <t xml:space="preserve">914201057997971791	</t>
  </si>
  <si>
    <t xml:space="preserve">91420105MA49R1GM4W	</t>
  </si>
  <si>
    <t xml:space="preserve">91420105MA4F5Q3R68	</t>
  </si>
  <si>
    <t xml:space="preserve">9142010605201122XF	</t>
  </si>
  <si>
    <t xml:space="preserve">914201060520246611	</t>
  </si>
  <si>
    <t xml:space="preserve">91420106055734386X	</t>
  </si>
  <si>
    <t xml:space="preserve">91420106063006477G	</t>
  </si>
  <si>
    <t xml:space="preserve">914201065519629783	</t>
  </si>
  <si>
    <t xml:space="preserve">91420106555010413D	</t>
  </si>
  <si>
    <t xml:space="preserve">914201065910566977	</t>
  </si>
  <si>
    <t xml:space="preserve">91420106666795065R	</t>
  </si>
  <si>
    <t xml:space="preserve">914201066983262120	</t>
  </si>
  <si>
    <t xml:space="preserve">91420106731056446X	</t>
  </si>
  <si>
    <t xml:space="preserve">91420106778184701A	</t>
  </si>
  <si>
    <t xml:space="preserve">914201067963388316	</t>
  </si>
  <si>
    <t xml:space="preserve">91420106MA4K2FXE9A	</t>
  </si>
  <si>
    <t xml:space="preserve">91420106MA4KL3GL9B	</t>
  </si>
  <si>
    <t xml:space="preserve">91420106MA4KR71EXH	</t>
  </si>
  <si>
    <t xml:space="preserve">91420106MA4L0L9T50	</t>
  </si>
  <si>
    <t xml:space="preserve">91420107077732912W	</t>
  </si>
  <si>
    <t xml:space="preserve">91420107303334526J	</t>
  </si>
  <si>
    <t xml:space="preserve">91420107333581034D	</t>
  </si>
  <si>
    <t xml:space="preserve">91420107MA49FXWF08	</t>
  </si>
  <si>
    <t xml:space="preserve">91420107MA4F1NYF5K	</t>
  </si>
  <si>
    <t xml:space="preserve">91420107MAC2UWCB87	</t>
  </si>
  <si>
    <t xml:space="preserve">914201110520124099	</t>
  </si>
  <si>
    <t xml:space="preserve">914201110866110125	</t>
  </si>
  <si>
    <t xml:space="preserve">91420111303446966Y	</t>
  </si>
  <si>
    <t xml:space="preserve">91420111303745245J	</t>
  </si>
  <si>
    <t xml:space="preserve">914201116727929015	</t>
  </si>
  <si>
    <t xml:space="preserve">914201116888270724	</t>
  </si>
  <si>
    <t xml:space="preserve">91420111MA49D98E3P	</t>
  </si>
  <si>
    <t xml:space="preserve">91420111MA4KY0F62G	</t>
  </si>
  <si>
    <t xml:space="preserve">91420111MA4KY26Q4L	</t>
  </si>
  <si>
    <t xml:space="preserve">91420111MA4L0BRF8Y	</t>
  </si>
  <si>
    <t xml:space="preserve">914201120960141070	</t>
  </si>
  <si>
    <t xml:space="preserve">91420112333510818Y	</t>
  </si>
  <si>
    <t xml:space="preserve">9142011255500489XP	</t>
  </si>
  <si>
    <t xml:space="preserve">91420112565586432J	</t>
  </si>
  <si>
    <t xml:space="preserve">91420112574924149H	</t>
  </si>
  <si>
    <t xml:space="preserve">9142011266954865X7	</t>
  </si>
  <si>
    <t xml:space="preserve">91420112717957985G	</t>
  </si>
  <si>
    <t xml:space="preserve">91420112725772163N	</t>
  </si>
  <si>
    <t xml:space="preserve">91420112737532634D	</t>
  </si>
  <si>
    <t xml:space="preserve">91420112MA49CHQJ5D	</t>
  </si>
  <si>
    <t xml:space="preserve">91420112MA4K2AUNXN	</t>
  </si>
  <si>
    <t xml:space="preserve">91420112MA4K2H7N24	</t>
  </si>
  <si>
    <t xml:space="preserve">91420112MA4KLD1F16	</t>
  </si>
  <si>
    <t xml:space="preserve">91420112MA4KWA7U46	</t>
  </si>
  <si>
    <t xml:space="preserve">91420112MA7E9B6A1F	</t>
  </si>
  <si>
    <t xml:space="preserve">91420113086646899Q	</t>
  </si>
  <si>
    <t xml:space="preserve">91420113744786886T	</t>
  </si>
  <si>
    <t xml:space="preserve">91420113MA4K4PL06W	</t>
  </si>
  <si>
    <t xml:space="preserve">91420114063032480Q	</t>
  </si>
  <si>
    <t xml:space="preserve">91420114090806592K	</t>
  </si>
  <si>
    <t xml:space="preserve">91420114MA49DD842J	</t>
  </si>
  <si>
    <t xml:space="preserve">91420115303320669K	</t>
  </si>
  <si>
    <t xml:space="preserve">914201153033866172	</t>
  </si>
  <si>
    <t xml:space="preserve">91420115303578424A	</t>
  </si>
  <si>
    <t xml:space="preserve">91420115303770387F	</t>
  </si>
  <si>
    <t xml:space="preserve">91420115551955559C	</t>
  </si>
  <si>
    <t xml:space="preserve">91420115562332701D	</t>
  </si>
  <si>
    <t xml:space="preserve">91420115679122185U	</t>
  </si>
  <si>
    <t xml:space="preserve">91420115MA49GH4YXW	</t>
  </si>
  <si>
    <t xml:space="preserve">91420115MA49JU9PXR	</t>
  </si>
  <si>
    <t xml:space="preserve">91420115MA49LN9H6P	</t>
  </si>
  <si>
    <t xml:space="preserve">91420115MA4F0PJR85	</t>
  </si>
  <si>
    <t xml:space="preserve">91420115MA4K2NF60A	</t>
  </si>
  <si>
    <t xml:space="preserve">91420115MA4KNPTC9W	</t>
  </si>
  <si>
    <t xml:space="preserve">91420115MA4KNW021A	</t>
  </si>
  <si>
    <t xml:space="preserve">91420115MA4KR9AR9H	</t>
  </si>
  <si>
    <t xml:space="preserve">91420116090804167P	</t>
  </si>
  <si>
    <t xml:space="preserve">91420116MA4K23GH2N	</t>
  </si>
  <si>
    <t xml:space="preserve">914202001784379633	</t>
  </si>
  <si>
    <t xml:space="preserve">914202005539036648	</t>
  </si>
  <si>
    <t xml:space="preserve">914202005715444907	</t>
  </si>
  <si>
    <t xml:space="preserve">91420200670358079Y	</t>
  </si>
  <si>
    <t xml:space="preserve">91420200722096008T	</t>
  </si>
  <si>
    <t xml:space="preserve">91420200MA488GLQ5W	</t>
  </si>
  <si>
    <t xml:space="preserve">91420200MA48YPET1D	</t>
  </si>
  <si>
    <t xml:space="preserve">91420200MA491UX85B	</t>
  </si>
  <si>
    <t xml:space="preserve">91420200MA49FTX700	</t>
  </si>
  <si>
    <t xml:space="preserve">91420200MA4F2YFW9R	</t>
  </si>
  <si>
    <t xml:space="preserve">91420200MA7HMTRX68	</t>
  </si>
  <si>
    <t xml:space="preserve">91420202MADKQ0W98D	</t>
  </si>
  <si>
    <t xml:space="preserve">91420204MADL7LGN5R	</t>
  </si>
  <si>
    <t xml:space="preserve">914202220920277446	</t>
  </si>
  <si>
    <t xml:space="preserve">91420222331758094K	</t>
  </si>
  <si>
    <t xml:space="preserve">91420222331831220U	</t>
  </si>
  <si>
    <t xml:space="preserve">914202227446116138	</t>
  </si>
  <si>
    <t xml:space="preserve">91420222753424166E	</t>
  </si>
  <si>
    <t xml:space="preserve">914202227641460856	</t>
  </si>
  <si>
    <t xml:space="preserve">9142022288156098XY	</t>
  </si>
  <si>
    <t xml:space="preserve">91420222MA48B6TE7M	</t>
  </si>
  <si>
    <t xml:space="preserve">91420222MA49CGM523	</t>
  </si>
  <si>
    <t xml:space="preserve">91420222MA49LMFL4Q	</t>
  </si>
  <si>
    <t xml:space="preserve">91420222MA4F360N9L	</t>
  </si>
  <si>
    <t xml:space="preserve">91420281309805392E	</t>
  </si>
  <si>
    <t xml:space="preserve">91420281582497319H	</t>
  </si>
  <si>
    <t xml:space="preserve">91420281667679111P	</t>
  </si>
  <si>
    <t xml:space="preserve">9142028169177694XW	</t>
  </si>
  <si>
    <t xml:space="preserve">91420281739147967U	</t>
  </si>
  <si>
    <t xml:space="preserve">914202817446489181	</t>
  </si>
  <si>
    <t xml:space="preserve">91420281744649566G	</t>
  </si>
  <si>
    <t xml:space="preserve">91420281751027298T	</t>
  </si>
  <si>
    <t xml:space="preserve">91420281MAC3FD287U	</t>
  </si>
  <si>
    <t xml:space="preserve">91420281MACH4TWRX2	</t>
  </si>
  <si>
    <t xml:space="preserve">914203007327141647	</t>
  </si>
  <si>
    <t xml:space="preserve">91420300744628239R	</t>
  </si>
  <si>
    <t xml:space="preserve">91420300MA4873MR9F	</t>
  </si>
  <si>
    <t xml:space="preserve">91420300MA48BQ2EXW	</t>
  </si>
  <si>
    <t xml:space="preserve">91420303MA48B9FE6E	</t>
  </si>
  <si>
    <t xml:space="preserve">91420322730880601F	</t>
  </si>
  <si>
    <t xml:space="preserve">91420322757009365Y	</t>
  </si>
  <si>
    <t xml:space="preserve">914203227809248796	</t>
  </si>
  <si>
    <t xml:space="preserve">91420322MAD3N0AU85	</t>
  </si>
  <si>
    <t xml:space="preserve">914203237641338318	</t>
  </si>
  <si>
    <t xml:space="preserve">91420323MAEWCF462Y	</t>
  </si>
  <si>
    <t xml:space="preserve">91420324MA498E8B5D	</t>
  </si>
  <si>
    <t xml:space="preserve">91420324MA49P2098L	</t>
  </si>
  <si>
    <t xml:space="preserve">91420325MAE3R7QJ24	</t>
  </si>
  <si>
    <t xml:space="preserve">91420381182213698F	</t>
  </si>
  <si>
    <t xml:space="preserve">91420381747693773N	</t>
  </si>
  <si>
    <t xml:space="preserve">91420381MA499YPP85	</t>
  </si>
  <si>
    <t xml:space="preserve">91420383MAEH19LP6P	</t>
  </si>
  <si>
    <t xml:space="preserve">91420500550686895J	</t>
  </si>
  <si>
    <t xml:space="preserve">9142050055971264XK	</t>
  </si>
  <si>
    <t xml:space="preserve">91420500565493594C	</t>
  </si>
  <si>
    <t xml:space="preserve">91420500568314248U	</t>
  </si>
  <si>
    <t xml:space="preserve">91420500591457028G	</t>
  </si>
  <si>
    <t xml:space="preserve">9142050059715428XT	</t>
  </si>
  <si>
    <t xml:space="preserve">91420500730845929Y	</t>
  </si>
  <si>
    <t xml:space="preserve">91420500744646410J	</t>
  </si>
  <si>
    <t xml:space="preserve">914205007809176017	</t>
  </si>
  <si>
    <t xml:space="preserve">914205007959186665	</t>
  </si>
  <si>
    <t xml:space="preserve">91420500MA48A31437	</t>
  </si>
  <si>
    <t xml:space="preserve">91420500MA48BP5449	</t>
  </si>
  <si>
    <t xml:space="preserve">91420500MA48YR7C3B	</t>
  </si>
  <si>
    <t xml:space="preserve">91420500MA491F0P3Q	</t>
  </si>
  <si>
    <t xml:space="preserve">91420500MA4930E59B	</t>
  </si>
  <si>
    <t xml:space="preserve">91420500MA49562Q1W	</t>
  </si>
  <si>
    <t xml:space="preserve">91420500MA4956JH60	</t>
  </si>
  <si>
    <t xml:space="preserve">91420500MA495PAP6K	</t>
  </si>
  <si>
    <t xml:space="preserve">91420500MA496JUY6Y	</t>
  </si>
  <si>
    <t xml:space="preserve">91420500MA49985G6J	</t>
  </si>
  <si>
    <t xml:space="preserve">91420500MA49A3B3X2	</t>
  </si>
  <si>
    <t xml:space="preserve">91420500MA49A3T852	</t>
  </si>
  <si>
    <t xml:space="preserve">91420500MA49CH9CXL	</t>
  </si>
  <si>
    <t xml:space="preserve">91420500MAK4026F3W	</t>
  </si>
  <si>
    <t xml:space="preserve">91420503MACXRCG51F	</t>
  </si>
  <si>
    <t xml:space="preserve">91420503MADJ95KF03	</t>
  </si>
  <si>
    <t xml:space="preserve">91420503MAEX98P531	</t>
  </si>
  <si>
    <t xml:space="preserve">91420504MAE95CQJ1N	</t>
  </si>
  <si>
    <t xml:space="preserve">91420506055446173B	</t>
  </si>
  <si>
    <t xml:space="preserve">91420506182629175U	</t>
  </si>
  <si>
    <t xml:space="preserve">914205065942358183	</t>
  </si>
  <si>
    <t xml:space="preserve">914205066951417578	</t>
  </si>
  <si>
    <t xml:space="preserve">91420506737134046M	</t>
  </si>
  <si>
    <t xml:space="preserve">91420506739144336R	</t>
  </si>
  <si>
    <t xml:space="preserve">914205067417530343	</t>
  </si>
  <si>
    <t xml:space="preserve">91420506741779509N	</t>
  </si>
  <si>
    <t xml:space="preserve">914205067570065004	</t>
  </si>
  <si>
    <t xml:space="preserve">91420506780930814G	</t>
  </si>
  <si>
    <t xml:space="preserve">91420506MA491NJ60D	</t>
  </si>
  <si>
    <t xml:space="preserve">91420506MA492J4A23	</t>
  </si>
  <si>
    <t xml:space="preserve">91420506MA495C803E	</t>
  </si>
  <si>
    <t xml:space="preserve">91420506MA499G2U34	</t>
  </si>
  <si>
    <t xml:space="preserve">91420506MA49B0NN7Q	</t>
  </si>
  <si>
    <t xml:space="preserve">91420506MA4F15E65T	</t>
  </si>
  <si>
    <t xml:space="preserve">91420506MACDHB4B97	</t>
  </si>
  <si>
    <t xml:space="preserve">91420506MACHQGUL22	</t>
  </si>
  <si>
    <t xml:space="preserve">91420526MA49FCPR76	</t>
  </si>
  <si>
    <t xml:space="preserve">91420526MAC397W62Y	</t>
  </si>
  <si>
    <t xml:space="preserve">9142052706065150XL	</t>
  </si>
  <si>
    <t xml:space="preserve">9142052706066161X3	</t>
  </si>
  <si>
    <t xml:space="preserve">914205270606762565	</t>
  </si>
  <si>
    <t xml:space="preserve">91420527060693507X	</t>
  </si>
  <si>
    <t xml:space="preserve">91420527066119987J	</t>
  </si>
  <si>
    <t xml:space="preserve">914205270684171528	</t>
  </si>
  <si>
    <t xml:space="preserve">91420527082318695M	</t>
  </si>
  <si>
    <t xml:space="preserve">91420527082334708X	</t>
  </si>
  <si>
    <t xml:space="preserve">914205273260737444	</t>
  </si>
  <si>
    <t xml:space="preserve">91420527726124897Q	</t>
  </si>
  <si>
    <t xml:space="preserve">91420527MA487CDH4R	</t>
  </si>
  <si>
    <t xml:space="preserve">91420527MA489BU1XE	</t>
  </si>
  <si>
    <t xml:space="preserve">91420527MA4922XJ49	</t>
  </si>
  <si>
    <t xml:space="preserve">91420527MA49997F3Y	</t>
  </si>
  <si>
    <t xml:space="preserve">91420527MA499B5F6B	</t>
  </si>
  <si>
    <t xml:space="preserve">91420527MAECTW367X	</t>
  </si>
  <si>
    <t xml:space="preserve">914205287417510128	</t>
  </si>
  <si>
    <t xml:space="preserve">914205287417723902	</t>
  </si>
  <si>
    <t xml:space="preserve">91420528MA49C0E821	</t>
  </si>
  <si>
    <t xml:space="preserve">91420529667665828P	</t>
  </si>
  <si>
    <t xml:space="preserve">91420529744620691F	</t>
  </si>
  <si>
    <t xml:space="preserve">91420529MA49P81J2Y	</t>
  </si>
  <si>
    <t xml:space="preserve">914205817068727832	</t>
  </si>
  <si>
    <t xml:space="preserve">91420581L01798483X	</t>
  </si>
  <si>
    <t xml:space="preserve">91420581MA4902U68L	</t>
  </si>
  <si>
    <t xml:space="preserve">91420581MA494XCN95	</t>
  </si>
  <si>
    <t xml:space="preserve">91420582682667944E	</t>
  </si>
  <si>
    <t xml:space="preserve">914205827371340708	</t>
  </si>
  <si>
    <t xml:space="preserve">91420583682684111W	</t>
  </si>
  <si>
    <t xml:space="preserve">91420583741767217T	</t>
  </si>
  <si>
    <t xml:space="preserve">91420583760697808H	</t>
  </si>
  <si>
    <t xml:space="preserve">91420583MA494Q1U7E	</t>
  </si>
  <si>
    <t xml:space="preserve">91420600083800942T	</t>
  </si>
  <si>
    <t xml:space="preserve">914206001793158109	</t>
  </si>
  <si>
    <t xml:space="preserve">91420600573705454x	</t>
  </si>
  <si>
    <t xml:space="preserve">91420600667678346Q	</t>
  </si>
  <si>
    <t xml:space="preserve">914206007371122500	</t>
  </si>
  <si>
    <t xml:space="preserve">91420600737149600B	</t>
  </si>
  <si>
    <t xml:space="preserve">91420600MA48BAT976	</t>
  </si>
  <si>
    <t xml:space="preserve">91420600MA493F2R3T	</t>
  </si>
  <si>
    <t xml:space="preserve">91420600MA49FEQ91N	</t>
  </si>
  <si>
    <t xml:space="preserve">91420600MA4F2XL45E	</t>
  </si>
  <si>
    <t xml:space="preserve">91420600MACMRPDH6Y	</t>
  </si>
  <si>
    <t xml:space="preserve">91420602MAECCM7W54	</t>
  </si>
  <si>
    <t xml:space="preserve">914206077674326509	</t>
  </si>
  <si>
    <t xml:space="preserve">91420607773907261R	</t>
  </si>
  <si>
    <t xml:space="preserve">914206077905709205	</t>
  </si>
  <si>
    <t xml:space="preserve">9142062617981154XT	</t>
  </si>
  <si>
    <t xml:space="preserve">914206265882086370	</t>
  </si>
  <si>
    <t xml:space="preserve">91420626676499366X	</t>
  </si>
  <si>
    <t xml:space="preserve">91420626747662221B	</t>
  </si>
  <si>
    <t xml:space="preserve">91420626MA49QQPX4J	</t>
  </si>
  <si>
    <t xml:space="preserve">91420683050009951k	</t>
  </si>
  <si>
    <t xml:space="preserve">91420683055404029B	</t>
  </si>
  <si>
    <t xml:space="preserve">91420683326110912W	</t>
  </si>
  <si>
    <t xml:space="preserve">91420683737915141X	</t>
  </si>
  <si>
    <t xml:space="preserve">91420683751032716X	</t>
  </si>
  <si>
    <t xml:space="preserve">91420683753442137F	</t>
  </si>
  <si>
    <t xml:space="preserve">91420683757000870N	</t>
  </si>
  <si>
    <t xml:space="preserve">91420683793271416E	</t>
  </si>
  <si>
    <t xml:space="preserve">91420683MA48BG590U	</t>
  </si>
  <si>
    <t xml:space="preserve">91420683MA48C4GK3Y	</t>
  </si>
  <si>
    <t xml:space="preserve">91420683MA48RPTJ71	</t>
  </si>
  <si>
    <t xml:space="preserve">91420683MA4953PD3M	</t>
  </si>
  <si>
    <t xml:space="preserve">91420684732707589J	</t>
  </si>
  <si>
    <t xml:space="preserve">91420684MA49G2YF4Y	</t>
  </si>
  <si>
    <t xml:space="preserve">9142070058248354XQ	</t>
  </si>
  <si>
    <t xml:space="preserve">91420700691767891L	</t>
  </si>
  <si>
    <t xml:space="preserve">91420700714682592W	</t>
  </si>
  <si>
    <t xml:space="preserve">91420700739131981P	</t>
  </si>
  <si>
    <t xml:space="preserve">91420700757014412J	</t>
  </si>
  <si>
    <t xml:space="preserve">914207007606760549	</t>
  </si>
  <si>
    <t xml:space="preserve">914207007674431737	</t>
  </si>
  <si>
    <t xml:space="preserve">9142070078815141XE	</t>
  </si>
  <si>
    <t xml:space="preserve">91420700MA48AWCT7P	</t>
  </si>
  <si>
    <t xml:space="preserve">91420700MA48AWCW17	</t>
  </si>
  <si>
    <t xml:space="preserve">91420700MA48B8425J	</t>
  </si>
  <si>
    <t xml:space="preserve">91420700MA48X4T58A	</t>
  </si>
  <si>
    <t xml:space="preserve">91420700MA4930UC8K	</t>
  </si>
  <si>
    <t xml:space="preserve">91420700MA494Y2693	</t>
  </si>
  <si>
    <t xml:space="preserve">91420700MA495AGB9Y	</t>
  </si>
  <si>
    <t xml:space="preserve">91420700MA49D59P9D	</t>
  </si>
  <si>
    <t xml:space="preserve">91420700MA49GD03XL	</t>
  </si>
  <si>
    <t xml:space="preserve">91420702MAC99A257G	</t>
  </si>
  <si>
    <t xml:space="preserve">91420800180116966D	</t>
  </si>
  <si>
    <t xml:space="preserve">91420800698039483Q	</t>
  </si>
  <si>
    <t xml:space="preserve">91420800706927094K	</t>
  </si>
  <si>
    <t xml:space="preserve">91420800726134462J	</t>
  </si>
  <si>
    <t xml:space="preserve">9142080076410212X7	</t>
  </si>
  <si>
    <t xml:space="preserve">91420800777577343D	</t>
  </si>
  <si>
    <t xml:space="preserve">91420800798782194D	</t>
  </si>
  <si>
    <t xml:space="preserve">9142080088022997X5	</t>
  </si>
  <si>
    <t xml:space="preserve">91420800MA495K7A05	</t>
  </si>
  <si>
    <t xml:space="preserve">91420800MA495LU910	</t>
  </si>
  <si>
    <t xml:space="preserve">91420800MA497ULD2H	</t>
  </si>
  <si>
    <t xml:space="preserve">91420800MA4988TU83	</t>
  </si>
  <si>
    <t xml:space="preserve">91420800MA4999P99H	</t>
  </si>
  <si>
    <t xml:space="preserve">91420800MA49ELNJ88	</t>
  </si>
  <si>
    <t xml:space="preserve">91420802MACAA7LX53	</t>
  </si>
  <si>
    <t xml:space="preserve">91420802MAD95RTH3H	</t>
  </si>
  <si>
    <t xml:space="preserve">91420803MACKAUCU5R	</t>
  </si>
  <si>
    <t xml:space="preserve">91420803MAERW8QK2A	</t>
  </si>
  <si>
    <t xml:space="preserve">91420804MABWELR36R	</t>
  </si>
  <si>
    <t xml:space="preserve">914208216622981331	</t>
  </si>
  <si>
    <t xml:space="preserve">91420821722016311M	</t>
  </si>
  <si>
    <t xml:space="preserve">91420821757007984W	</t>
  </si>
  <si>
    <t xml:space="preserve">91420821760655640R	</t>
  </si>
  <si>
    <t xml:space="preserve">914208217606651794	</t>
  </si>
  <si>
    <t xml:space="preserve">91420821MA49CEK540	</t>
  </si>
  <si>
    <t xml:space="preserve">91420821MA49GX7L6W	</t>
  </si>
  <si>
    <t xml:space="preserve">91420821MADLRHP532	</t>
  </si>
  <si>
    <t xml:space="preserve">91420822662297640C	</t>
  </si>
  <si>
    <t xml:space="preserve">91420822MAC53M9D3Y	</t>
  </si>
  <si>
    <t xml:space="preserve">91420881182071028T	</t>
  </si>
  <si>
    <t xml:space="preserve">91420881182082675P	</t>
  </si>
  <si>
    <t xml:space="preserve">91420881665481267G	</t>
  </si>
  <si>
    <t xml:space="preserve">914208816917617131	</t>
  </si>
  <si>
    <t xml:space="preserve">91420881691792763L	</t>
  </si>
  <si>
    <t xml:space="preserve">9142088169511234XP	</t>
  </si>
  <si>
    <t xml:space="preserve">91420881MA48XJQA00	</t>
  </si>
  <si>
    <t xml:space="preserve">91420881MACHTEWL68	</t>
  </si>
  <si>
    <t xml:space="preserve">91420881MACK1P8G2T	</t>
  </si>
  <si>
    <t xml:space="preserve">91420881MACTKEWX6J	</t>
  </si>
  <si>
    <t xml:space="preserve">914209000770441757	</t>
  </si>
  <si>
    <t xml:space="preserve">91420900773944310T	</t>
  </si>
  <si>
    <t xml:space="preserve">91420900MA48YKYQ0A	</t>
  </si>
  <si>
    <t xml:space="preserve">91420900MA494DE17B	</t>
  </si>
  <si>
    <t xml:space="preserve">91420902068416782K	</t>
  </si>
  <si>
    <t xml:space="preserve">91420902180861341G	</t>
  </si>
  <si>
    <t xml:space="preserve">91420902MA4927GUXP	</t>
  </si>
  <si>
    <t xml:space="preserve">91420902MADEGGRJ1W	</t>
  </si>
  <si>
    <t xml:space="preserve">91420902MAETH3TL63	</t>
  </si>
  <si>
    <t xml:space="preserve">914209211808666605	</t>
  </si>
  <si>
    <t xml:space="preserve">91420921773904511P	</t>
  </si>
  <si>
    <t xml:space="preserve">91420921MA48YTR75U	</t>
  </si>
  <si>
    <t xml:space="preserve">91420921MA494QUM6K	</t>
  </si>
  <si>
    <t xml:space="preserve">914209227707531998	</t>
  </si>
  <si>
    <t xml:space="preserve">91420922793250703J	</t>
  </si>
  <si>
    <t xml:space="preserve">91420923MA48BK8H60	</t>
  </si>
  <si>
    <t xml:space="preserve">91420923MA49CATA1Q	</t>
  </si>
  <si>
    <t xml:space="preserve">91420981MA487KQXXF	</t>
  </si>
  <si>
    <t xml:space="preserve">91420981MA487RD142	</t>
  </si>
  <si>
    <t xml:space="preserve">91420981MA487TWL42	</t>
  </si>
  <si>
    <t xml:space="preserve">91420981MA487XT04P	</t>
  </si>
  <si>
    <t xml:space="preserve">91420981MA487YU89C	</t>
  </si>
  <si>
    <t xml:space="preserve">91420981MA4884PA7D	</t>
  </si>
  <si>
    <t xml:space="preserve">91420981MA4887JN3N	</t>
  </si>
  <si>
    <t xml:space="preserve">91420981MA489N7U3H	</t>
  </si>
  <si>
    <t xml:space="preserve">91420981MA48A5JM0D	</t>
  </si>
  <si>
    <t xml:space="preserve">91420981MA48A5JQ3R	</t>
  </si>
  <si>
    <t xml:space="preserve">91420981MA48A65N22	</t>
  </si>
  <si>
    <t xml:space="preserve">91420981MA48A87J8A	</t>
  </si>
  <si>
    <t xml:space="preserve">91420981MA48ADAF8C	</t>
  </si>
  <si>
    <t xml:space="preserve">91420981MACF6DH09C	</t>
  </si>
  <si>
    <t xml:space="preserve">91420982737146098X	</t>
  </si>
  <si>
    <t xml:space="preserve">91420984068413696E	</t>
  </si>
  <si>
    <t xml:space="preserve">91420984326071482Q	</t>
  </si>
  <si>
    <t xml:space="preserve">914209843260827399	</t>
  </si>
  <si>
    <t xml:space="preserve">914209843260829156	</t>
  </si>
  <si>
    <t xml:space="preserve">914209843261026486	</t>
  </si>
  <si>
    <t xml:space="preserve">91420984585459473C	</t>
  </si>
  <si>
    <t xml:space="preserve">91420984722058116L	</t>
  </si>
  <si>
    <t xml:space="preserve">91420984790598042K	</t>
  </si>
  <si>
    <t xml:space="preserve">91420984MA4870BT7G	</t>
  </si>
  <si>
    <t xml:space="preserve">91420984MA497TN9X0	</t>
  </si>
  <si>
    <t xml:space="preserve">91420984MA498BDN7H	</t>
  </si>
  <si>
    <t xml:space="preserve">91420984MA49DPQP1U	</t>
  </si>
  <si>
    <t xml:space="preserve">91421000588223773G	</t>
  </si>
  <si>
    <t xml:space="preserve">91421000706806153U	</t>
  </si>
  <si>
    <t xml:space="preserve">9142100073791275X8	</t>
  </si>
  <si>
    <t xml:space="preserve">91421000MA487Y379N	</t>
  </si>
  <si>
    <t xml:space="preserve">91421000MA4911CW92	</t>
  </si>
  <si>
    <t xml:space="preserve">91421000MA494U3J0U	</t>
  </si>
  <si>
    <t xml:space="preserve">91421022271755595C	</t>
  </si>
  <si>
    <t xml:space="preserve">914210230500224867	</t>
  </si>
  <si>
    <t xml:space="preserve">91421023182012466B	</t>
  </si>
  <si>
    <t xml:space="preserve">9142102318202386X8	</t>
  </si>
  <si>
    <t xml:space="preserve">91421023316429874J	</t>
  </si>
  <si>
    <t xml:space="preserve">914210235715472458	</t>
  </si>
  <si>
    <t xml:space="preserve">914210236980454378	</t>
  </si>
  <si>
    <t xml:space="preserve">91421023739119050B	</t>
  </si>
  <si>
    <t xml:space="preserve">91421023757038975D	</t>
  </si>
  <si>
    <t xml:space="preserve">91421023780929178T	</t>
  </si>
  <si>
    <t xml:space="preserve">91421023MA49E5DU0N	</t>
  </si>
  <si>
    <t xml:space="preserve">91421023MABTT80Q66	</t>
  </si>
  <si>
    <t xml:space="preserve">91421024706971837B	</t>
  </si>
  <si>
    <t xml:space="preserve">91421024706980864M	</t>
  </si>
  <si>
    <t xml:space="preserve">91421024739118146R	</t>
  </si>
  <si>
    <t xml:space="preserve">914210247641018132	</t>
  </si>
  <si>
    <t xml:space="preserve">91421024767424845T	</t>
  </si>
  <si>
    <t xml:space="preserve">914210811817303512	</t>
  </si>
  <si>
    <t xml:space="preserve">91421081730872329B	</t>
  </si>
  <si>
    <t xml:space="preserve">91421081788199456N	</t>
  </si>
  <si>
    <t xml:space="preserve">91421083747660568N	</t>
  </si>
  <si>
    <t xml:space="preserve">91421083770780154F	</t>
  </si>
  <si>
    <t xml:space="preserve">91421083780928132R	</t>
  </si>
  <si>
    <t xml:space="preserve">91421083784476516Y	</t>
  </si>
  <si>
    <t xml:space="preserve">91421083MA49Q37R87	</t>
  </si>
  <si>
    <t xml:space="preserve">91421083MA4F0Y254J	</t>
  </si>
  <si>
    <t xml:space="preserve">914210871819230065	</t>
  </si>
  <si>
    <t xml:space="preserve">91421087691798217l	</t>
  </si>
  <si>
    <t xml:space="preserve">91421087MA488MNH0Q	</t>
  </si>
  <si>
    <t xml:space="preserve">91421087MA48H3T745	</t>
  </si>
  <si>
    <t xml:space="preserve">91421100343468609M	</t>
  </si>
  <si>
    <t xml:space="preserve">91421100579894348C	</t>
  </si>
  <si>
    <t xml:space="preserve">91421100582470108W	</t>
  </si>
  <si>
    <t xml:space="preserve">91421100732719395Y	</t>
  </si>
  <si>
    <t xml:space="preserve">91421100739149305Q	</t>
  </si>
  <si>
    <t xml:space="preserve">91421100741792818K	</t>
  </si>
  <si>
    <t xml:space="preserve">9142110079594416X2	</t>
  </si>
  <si>
    <t xml:space="preserve">914211027641372859	</t>
  </si>
  <si>
    <t xml:space="preserve">91421121582480234E	</t>
  </si>
  <si>
    <t xml:space="preserve">914211217417501593	</t>
  </si>
  <si>
    <t xml:space="preserve">91421121741770432U	</t>
  </si>
  <si>
    <t xml:space="preserve">91421121780916393K	</t>
  </si>
  <si>
    <t xml:space="preserve">91421121793294044J	</t>
  </si>
  <si>
    <t xml:space="preserve">91421121MADX0KUJ1C	</t>
  </si>
  <si>
    <t xml:space="preserve">914211227327385459	</t>
  </si>
  <si>
    <t xml:space="preserve">9142112274769352XA	</t>
  </si>
  <si>
    <t xml:space="preserve">91421122MADAD90M5C	</t>
  </si>
  <si>
    <t xml:space="preserve">9142112318056294X9	</t>
  </si>
  <si>
    <t xml:space="preserve">91421123343534274F	</t>
  </si>
  <si>
    <t xml:space="preserve">91421123565492305M	</t>
  </si>
  <si>
    <t xml:space="preserve">914211235914736186	</t>
  </si>
  <si>
    <t xml:space="preserve">91421123679770879M	</t>
  </si>
  <si>
    <t xml:space="preserve">9142112372832565X4	</t>
  </si>
  <si>
    <t xml:space="preserve">91421123732739150R	</t>
  </si>
  <si>
    <t xml:space="preserve">91421123735200388E	</t>
  </si>
  <si>
    <t xml:space="preserve">914211237534099868	</t>
  </si>
  <si>
    <t xml:space="preserve">9142112375700154X9	</t>
  </si>
  <si>
    <t xml:space="preserve">91421123770768833L	</t>
  </si>
  <si>
    <t xml:space="preserve">9142112379875736XJ	</t>
  </si>
  <si>
    <t xml:space="preserve">91421123MA4878CD41	</t>
  </si>
  <si>
    <t xml:space="preserve">91421123MA4953BWX7	</t>
  </si>
  <si>
    <t xml:space="preserve">91421123MA4956RD4F	</t>
  </si>
  <si>
    <t xml:space="preserve">91421123MA495WHM5C	</t>
  </si>
  <si>
    <t xml:space="preserve">91421123MA499DEE07	</t>
  </si>
  <si>
    <t xml:space="preserve">914211243097454069	</t>
  </si>
  <si>
    <t xml:space="preserve">91421124767406225T	</t>
  </si>
  <si>
    <t xml:space="preserve">91421124793294220T	</t>
  </si>
  <si>
    <t xml:space="preserve">91421124798756527W	</t>
  </si>
  <si>
    <t xml:space="preserve">91421124MA4893RHX6	</t>
  </si>
  <si>
    <t xml:space="preserve">91421124MA48G68309	</t>
  </si>
  <si>
    <t xml:space="preserve">91421124MA492E2A61	</t>
  </si>
  <si>
    <t xml:space="preserve">91421124MA494GWQ4T	</t>
  </si>
  <si>
    <t xml:space="preserve">91421125060664984E	</t>
  </si>
  <si>
    <t xml:space="preserve">9142112533184905XH	</t>
  </si>
  <si>
    <t xml:space="preserve">914211253434370959	</t>
  </si>
  <si>
    <t xml:space="preserve">914211257351931813	</t>
  </si>
  <si>
    <t xml:space="preserve">91421125739136221J	</t>
  </si>
  <si>
    <t xml:space="preserve">91421125798761967R	</t>
  </si>
  <si>
    <t xml:space="preserve">91421125MA49F74F1J	</t>
  </si>
  <si>
    <t xml:space="preserve">91421125MACK2JNQ91	</t>
  </si>
  <si>
    <t xml:space="preserve">91421125MAD1YT3T2U	</t>
  </si>
  <si>
    <t xml:space="preserve">914211263318096219	</t>
  </si>
  <si>
    <t xml:space="preserve">914211265882451043	</t>
  </si>
  <si>
    <t xml:space="preserve">91421126670350034E	</t>
  </si>
  <si>
    <t xml:space="preserve">91421126673655343U	</t>
  </si>
  <si>
    <t xml:space="preserve">91421126739104713W	</t>
  </si>
  <si>
    <t xml:space="preserve">914211267446101941	</t>
  </si>
  <si>
    <t xml:space="preserve">91421126747661624N	</t>
  </si>
  <si>
    <t xml:space="preserve">914211267570150792	</t>
  </si>
  <si>
    <t xml:space="preserve">914211267570168721	</t>
  </si>
  <si>
    <t xml:space="preserve">91421126795946181H	</t>
  </si>
  <si>
    <t xml:space="preserve">91421126MA48A31D7A	</t>
  </si>
  <si>
    <t xml:space="preserve">91421126MA48AQR33K	</t>
  </si>
  <si>
    <t xml:space="preserve">91421126MA48WCQ04J	</t>
  </si>
  <si>
    <t xml:space="preserve">91421126MA49NHCG1X	</t>
  </si>
  <si>
    <t xml:space="preserve">91421126MAE5J4D20Q	</t>
  </si>
  <si>
    <t xml:space="preserve">91421126MAEEE1AH7F	</t>
  </si>
  <si>
    <t xml:space="preserve">91421127316525508B	</t>
  </si>
  <si>
    <t xml:space="preserve">91421127665495466F	</t>
  </si>
  <si>
    <t xml:space="preserve">91421127726128417E	</t>
  </si>
  <si>
    <t xml:space="preserve">91421127735191274F	</t>
  </si>
  <si>
    <t xml:space="preserve">91421127737929586C	</t>
  </si>
  <si>
    <t xml:space="preserve">91421127741782337J	</t>
  </si>
  <si>
    <t xml:space="preserve">9142112775103130XM	</t>
  </si>
  <si>
    <t xml:space="preserve">91421127777561739Y	</t>
  </si>
  <si>
    <t xml:space="preserve">91421127790579116U	</t>
  </si>
  <si>
    <t xml:space="preserve">91421127795943773H	</t>
  </si>
  <si>
    <t xml:space="preserve">91421127MA487ADU5G	</t>
  </si>
  <si>
    <t xml:space="preserve">91421127MACG3KB391	</t>
  </si>
  <si>
    <t xml:space="preserve">91421127MACUA97R0F	</t>
  </si>
  <si>
    <t xml:space="preserve">914211816622616564	</t>
  </si>
  <si>
    <t xml:space="preserve">9142118173793879XN	</t>
  </si>
  <si>
    <t xml:space="preserve">91421181MA48JG8932	</t>
  </si>
  <si>
    <t xml:space="preserve">91421181MACF4Q4HX5	</t>
  </si>
  <si>
    <t xml:space="preserve">91421182732724338E	</t>
  </si>
  <si>
    <t xml:space="preserve">91421182MA48CRQ14Q	</t>
  </si>
  <si>
    <t xml:space="preserve">91421182MA492BB2XD	</t>
  </si>
  <si>
    <t xml:space="preserve">91421182MA492FE70N	</t>
  </si>
  <si>
    <t xml:space="preserve">91421182MA4993HN69	</t>
  </si>
  <si>
    <t xml:space="preserve">91421182MA499T326B	</t>
  </si>
  <si>
    <t xml:space="preserve">91421182MA49A0PN47	</t>
  </si>
  <si>
    <t xml:space="preserve">91421182MA7H77JQ6M	</t>
  </si>
  <si>
    <t xml:space="preserve">91421182MACU6R6196	</t>
  </si>
  <si>
    <t xml:space="preserve">91421182MAERFYT9XY	</t>
  </si>
  <si>
    <t xml:space="preserve">91421200579871322P	</t>
  </si>
  <si>
    <t xml:space="preserve">91421200MA4877JT7D	</t>
  </si>
  <si>
    <t xml:space="preserve">91421200MA488JMN5B	</t>
  </si>
  <si>
    <t xml:space="preserve">91421200MA490D2437	</t>
  </si>
  <si>
    <t xml:space="preserve">914212027220618842	</t>
  </si>
  <si>
    <t xml:space="preserve">91421202751006753U	</t>
  </si>
  <si>
    <t xml:space="preserve">91421202MA49LQY202	</t>
  </si>
  <si>
    <t xml:space="preserve">91421202MABLP5FNX1	</t>
  </si>
  <si>
    <t xml:space="preserve">91421222MA48YPKU8Q	</t>
  </si>
  <si>
    <t xml:space="preserve">91421223MA492C7Y9K	</t>
  </si>
  <si>
    <t xml:space="preserve">91421224744625476A	</t>
  </si>
  <si>
    <t xml:space="preserve">914212247739112951	</t>
  </si>
  <si>
    <t xml:space="preserve">91421281MA49AQFM3R	</t>
  </si>
  <si>
    <t xml:space="preserve">91421300676458193D	</t>
  </si>
  <si>
    <t xml:space="preserve">91421300744640553C	</t>
  </si>
  <si>
    <t xml:space="preserve">91421300764118586J	</t>
  </si>
  <si>
    <t xml:space="preserve">914213007641330737	</t>
  </si>
  <si>
    <t xml:space="preserve">91421300MA490HU50Y	</t>
  </si>
  <si>
    <t xml:space="preserve">91421300MA4923KE3E	</t>
  </si>
  <si>
    <t xml:space="preserve">91421300MA494PPCXK	</t>
  </si>
  <si>
    <t xml:space="preserve">91421300MA495LFF51	</t>
  </si>
  <si>
    <t xml:space="preserve">91421300MA49FN4TX4	</t>
  </si>
  <si>
    <t xml:space="preserve">91421303MA491QTG4N	</t>
  </si>
  <si>
    <t xml:space="preserve">91421303MA492JK7XF	</t>
  </si>
  <si>
    <t xml:space="preserve">91421303MA495UEM00	</t>
  </si>
  <si>
    <t xml:space="preserve">91421303MA497J1N7B	</t>
  </si>
  <si>
    <t xml:space="preserve">91421303MA499G2D4F	</t>
  </si>
  <si>
    <t xml:space="preserve">91421303MA49A1Q64G	</t>
  </si>
  <si>
    <t xml:space="preserve">91421303MA49N66B2A	</t>
  </si>
  <si>
    <t xml:space="preserve">9142132155065800XW	</t>
  </si>
  <si>
    <t xml:space="preserve">9142132155394495XT	</t>
  </si>
  <si>
    <t xml:space="preserve">91421321553944992B	</t>
  </si>
  <si>
    <t xml:space="preserve">91421321767405732N	</t>
  </si>
  <si>
    <t xml:space="preserve">91421321MA496AMJ8C	</t>
  </si>
  <si>
    <t xml:space="preserve">91421381757006682X	</t>
  </si>
  <si>
    <t xml:space="preserve">91421381760681507F	</t>
  </si>
  <si>
    <t xml:space="preserve">91421381760697509Q	</t>
  </si>
  <si>
    <t xml:space="preserve">91421381764100239E	</t>
  </si>
  <si>
    <t xml:space="preserve">91421381770758686A	</t>
  </si>
  <si>
    <t xml:space="preserve">91421381MA48BFLF9U	</t>
  </si>
  <si>
    <t xml:space="preserve">91421381MADQRT6M9F	</t>
  </si>
  <si>
    <t xml:space="preserve">91421381MADRXKJD74	</t>
  </si>
  <si>
    <t xml:space="preserve">91422800559706768P	</t>
  </si>
  <si>
    <t xml:space="preserve">91422800665491289Y	</t>
  </si>
  <si>
    <t xml:space="preserve">91422800695148799N	</t>
  </si>
  <si>
    <t xml:space="preserve">91422800788195068M	</t>
  </si>
  <si>
    <t xml:space="preserve">91422801060669339J	</t>
  </si>
  <si>
    <t xml:space="preserve">91422801331800176R	</t>
  </si>
  <si>
    <t xml:space="preserve">91422801331875338H	</t>
  </si>
  <si>
    <t xml:space="preserve">914228015683225202	</t>
  </si>
  <si>
    <t xml:space="preserve">91422801667682521G	</t>
  </si>
  <si>
    <t xml:space="preserve">91422801670364225R	</t>
  </si>
  <si>
    <t xml:space="preserve">91422801676471419A	</t>
  </si>
  <si>
    <t xml:space="preserve">914228017417535013	</t>
  </si>
  <si>
    <t xml:space="preserve">91422801741755056R	</t>
  </si>
  <si>
    <t xml:space="preserve">914228017417632838	</t>
  </si>
  <si>
    <t xml:space="preserve">91422801741794231B	</t>
  </si>
  <si>
    <t xml:space="preserve">91422801741799569C	</t>
  </si>
  <si>
    <t xml:space="preserve">91422801744615315L	</t>
  </si>
  <si>
    <t xml:space="preserve">914228017905508070	</t>
  </si>
  <si>
    <t xml:space="preserve">91422801795913929X	</t>
  </si>
  <si>
    <t xml:space="preserve">91422801MA49438J9T	</t>
  </si>
  <si>
    <t xml:space="preserve">91422801MA4943BTX2	</t>
  </si>
  <si>
    <t xml:space="preserve">91422801MA495FBW2Y	</t>
  </si>
  <si>
    <t xml:space="preserve">91422801MA495MCB6T	</t>
  </si>
  <si>
    <t xml:space="preserve">91422801MA4964F95K	</t>
  </si>
  <si>
    <t xml:space="preserve">91422801MA496F3483	</t>
  </si>
  <si>
    <t xml:space="preserve">91422801MA496JYC1L	</t>
  </si>
  <si>
    <t xml:space="preserve">91422801MA497NF17B	</t>
  </si>
  <si>
    <t xml:space="preserve">91422801MA49B4HQ42	</t>
  </si>
  <si>
    <t xml:space="preserve">91422801MA49B4KK48	</t>
  </si>
  <si>
    <t xml:space="preserve">91422801MA49CH3Y15	</t>
  </si>
  <si>
    <t xml:space="preserve">91422801MA49ENNT5W	</t>
  </si>
  <si>
    <t xml:space="preserve">91422801MA49EXWH1U	</t>
  </si>
  <si>
    <t xml:space="preserve">91422801MA49NN9R9C	</t>
  </si>
  <si>
    <t xml:space="preserve">91422801MA49QN55XE	</t>
  </si>
  <si>
    <t xml:space="preserve">91422801MA49RCNA0R	</t>
  </si>
  <si>
    <t xml:space="preserve">91422801MA4F2GGK84	</t>
  </si>
  <si>
    <t xml:space="preserve">91422801MA4F2LMD2L	</t>
  </si>
  <si>
    <t xml:space="preserve">91422801MA7G9DGB0Q	</t>
  </si>
  <si>
    <t xml:space="preserve">91422801MABY0WRN5A	</t>
  </si>
  <si>
    <t xml:space="preserve">91422801MAC9Q1C405	</t>
  </si>
  <si>
    <t xml:space="preserve">91422801MACA7NDH0Y	</t>
  </si>
  <si>
    <t xml:space="preserve">91422801MACF56989L	</t>
  </si>
  <si>
    <t xml:space="preserve">91422801MACG61CH4M	</t>
  </si>
  <si>
    <t xml:space="preserve">91422801MACJD8X84T	</t>
  </si>
  <si>
    <t xml:space="preserve">91422801MACKTQY96J	</t>
  </si>
  <si>
    <t xml:space="preserve">91422801MACM69JQX3	</t>
  </si>
  <si>
    <t xml:space="preserve">91422801MACRXLXJ60	</t>
  </si>
  <si>
    <t xml:space="preserve">91422801MACWJP173L	</t>
  </si>
  <si>
    <t xml:space="preserve">91422801MAD599CH4G	</t>
  </si>
  <si>
    <t xml:space="preserve">91422801MADEDNB23C	</t>
  </si>
  <si>
    <t xml:space="preserve">91422801MAE2GPG52E	</t>
  </si>
  <si>
    <t xml:space="preserve">91422802082315654R	</t>
  </si>
  <si>
    <t xml:space="preserve">91422802083801902X	</t>
  </si>
  <si>
    <t xml:space="preserve">91422802090595756E	</t>
  </si>
  <si>
    <t xml:space="preserve">91422802326053460A	</t>
  </si>
  <si>
    <t xml:space="preserve">914228023317908877	</t>
  </si>
  <si>
    <t xml:space="preserve">91422802331887507B	</t>
  </si>
  <si>
    <t xml:space="preserve">91422802343400938U	</t>
  </si>
  <si>
    <t xml:space="preserve">91422802679777747C	</t>
  </si>
  <si>
    <t xml:space="preserve">914228027417644624	</t>
  </si>
  <si>
    <t xml:space="preserve">914228027534177830	</t>
  </si>
  <si>
    <t xml:space="preserve">91422802753429581L	</t>
  </si>
  <si>
    <t xml:space="preserve">91422802780937645C	</t>
  </si>
  <si>
    <t xml:space="preserve">91422802MABQG7TL3T	</t>
  </si>
  <si>
    <t xml:space="preserve">91422802MAD27PRM0E	</t>
  </si>
  <si>
    <t xml:space="preserve">91422802MADLCYPD3U	</t>
  </si>
  <si>
    <t xml:space="preserve">914228225597440350	</t>
  </si>
  <si>
    <t xml:space="preserve">91422822741771857A	</t>
  </si>
  <si>
    <t xml:space="preserve">91422822741795621M	</t>
  </si>
  <si>
    <t xml:space="preserve">914228227674162559	</t>
  </si>
  <si>
    <t xml:space="preserve">91422822777587218G	</t>
  </si>
  <si>
    <t xml:space="preserve">914228227775980562	</t>
  </si>
  <si>
    <t xml:space="preserve">91422822784488867Q	</t>
  </si>
  <si>
    <t xml:space="preserve">91422822790564854X	</t>
  </si>
  <si>
    <t xml:space="preserve">91422822MADBYQW51H	</t>
  </si>
  <si>
    <t xml:space="preserve">91422823080916608Q	</t>
  </si>
  <si>
    <t xml:space="preserve">91422823331912872R	</t>
  </si>
  <si>
    <t xml:space="preserve">91422823691755452Y	</t>
  </si>
  <si>
    <t xml:space="preserve">91422823735190028T	</t>
  </si>
  <si>
    <t xml:space="preserve">91422823741782484T	</t>
  </si>
  <si>
    <t xml:space="preserve">91422823741796093N	</t>
  </si>
  <si>
    <t xml:space="preserve">91422823MA4949KW8P	</t>
  </si>
  <si>
    <t xml:space="preserve">91422823MA49779X7M	</t>
  </si>
  <si>
    <t xml:space="preserve">91422823MA49D651XD	</t>
  </si>
  <si>
    <t xml:space="preserve">91422823MA49P9CN8W	</t>
  </si>
  <si>
    <t xml:space="preserve">91422825665471886F	</t>
  </si>
  <si>
    <t xml:space="preserve">914228256654847678	</t>
  </si>
  <si>
    <t xml:space="preserve">914228257775621410	</t>
  </si>
  <si>
    <t xml:space="preserve">91422825MA492K8Y7X	</t>
  </si>
  <si>
    <t xml:space="preserve">91422825MA49PK855G	</t>
  </si>
  <si>
    <t xml:space="preserve">91422825MABTPX0BX3	</t>
  </si>
  <si>
    <t xml:space="preserve">91422826562745856A	</t>
  </si>
  <si>
    <t xml:space="preserve">91422826667685132T	</t>
  </si>
  <si>
    <t xml:space="preserve">91422826753402637E	</t>
  </si>
  <si>
    <t xml:space="preserve">914228267641362747	</t>
  </si>
  <si>
    <t xml:space="preserve">91422826767404254R	</t>
  </si>
  <si>
    <t xml:space="preserve">91422826MA499DYA59	</t>
  </si>
  <si>
    <t xml:space="preserve">91422826MA49J1C72M	</t>
  </si>
  <si>
    <t xml:space="preserve">91422827095469222U	</t>
  </si>
  <si>
    <t xml:space="preserve">9142282734337360X9	</t>
  </si>
  <si>
    <t xml:space="preserve">914228277146777699	</t>
  </si>
  <si>
    <t xml:space="preserve">9142282774179555X2	</t>
  </si>
  <si>
    <t xml:space="preserve">91422827757017103B	</t>
  </si>
  <si>
    <t xml:space="preserve">914228277606560966	</t>
  </si>
  <si>
    <t xml:space="preserve">914228277641038007	</t>
  </si>
  <si>
    <t xml:space="preserve">914228277739065173	</t>
  </si>
  <si>
    <t xml:space="preserve">914228277775649051	</t>
  </si>
  <si>
    <t xml:space="preserve">91422827777567380D	</t>
  </si>
  <si>
    <t xml:space="preserve">91422827MA492MEE7T	</t>
  </si>
  <si>
    <t xml:space="preserve">91422827MA4945QH23	</t>
  </si>
  <si>
    <t xml:space="preserve">91422828060666058Y	</t>
  </si>
  <si>
    <t xml:space="preserve">91422828183415195E	</t>
  </si>
  <si>
    <t xml:space="preserve">914228286764801390	</t>
  </si>
  <si>
    <t xml:space="preserve">91422828691773407J	</t>
  </si>
  <si>
    <t xml:space="preserve">914228287351960242	</t>
  </si>
  <si>
    <t xml:space="preserve">9142282874766370XK	</t>
  </si>
  <si>
    <t xml:space="preserve">91422828777559452B	</t>
  </si>
  <si>
    <t xml:space="preserve">91422828MA491TPR74	</t>
  </si>
  <si>
    <t xml:space="preserve">91422828MA49D8A84A	</t>
  </si>
  <si>
    <t xml:space="preserve">91422828MA4F3KMN72	</t>
  </si>
  <si>
    <t xml:space="preserve">914230981MA487XNH5	</t>
  </si>
  <si>
    <t xml:space="preserve">91429004181663937H	</t>
  </si>
  <si>
    <t xml:space="preserve">91429004181688771B	</t>
  </si>
  <si>
    <t xml:space="preserve">9142900466767760X0	</t>
  </si>
  <si>
    <t xml:space="preserve">91429004741762467F	</t>
  </si>
  <si>
    <t xml:space="preserve">91429004757011035N	</t>
  </si>
  <si>
    <t xml:space="preserve">91429004764125348Q	</t>
  </si>
  <si>
    <t xml:space="preserve">91429004MA4928GU29	</t>
  </si>
  <si>
    <t xml:space="preserve">91429005793277332B	</t>
  </si>
  <si>
    <t xml:space="preserve">91429005MA48NLBE9J	</t>
  </si>
  <si>
    <t xml:space="preserve">91429006588208215J	</t>
  </si>
  <si>
    <t xml:space="preserve">91429006616189489L	</t>
  </si>
  <si>
    <t xml:space="preserve">91429006MA488X7L1C	</t>
  </si>
  <si>
    <t xml:space="preserve">91429006MA4F0U6H7U	</t>
  </si>
  <si>
    <t xml:space="preserve">914290210740780627	</t>
  </si>
  <si>
    <t xml:space="preserve">91429021331765163U	</t>
  </si>
  <si>
    <t xml:space="preserve">91429021730887328A	</t>
  </si>
  <si>
    <t xml:space="preserve">91429021MA4887LAXA	</t>
  </si>
  <si>
    <t xml:space="preserve">91429021MA497E1J0A	</t>
  </si>
  <si>
    <t xml:space="preserve">91429021MA497QRK7H	</t>
  </si>
  <si>
    <t>公路班线客运量</t>
  </si>
  <si>
    <t xml:space="preserve"> </t>
  </si>
  <si>
    <t>地区 名称</t>
  </si>
  <si>
    <t>指标</t>
  </si>
  <si>
    <t>2026年1月</t>
  </si>
  <si>
    <t>1月与去年同比</t>
  </si>
  <si>
    <t>2026年2月</t>
  </si>
  <si>
    <t>2月与去年同比</t>
  </si>
  <si>
    <t>2026年3月</t>
  </si>
  <si>
    <t>3月与去年同比</t>
  </si>
  <si>
    <t>2026年4月</t>
  </si>
  <si>
    <t>4月与去年同比</t>
  </si>
  <si>
    <t>2026年5月</t>
  </si>
  <si>
    <t>5月与去年同比</t>
  </si>
  <si>
    <t>2026年6月</t>
  </si>
  <si>
    <t>6月与去年同比</t>
  </si>
  <si>
    <t>2026年累计</t>
  </si>
  <si>
    <t>累计与去年同比</t>
  </si>
  <si>
    <t>2025年1月</t>
  </si>
  <si>
    <t>2025年2月</t>
  </si>
  <si>
    <t>2025年3月</t>
  </si>
  <si>
    <t>2025年4月</t>
  </si>
  <si>
    <t>2025年5月</t>
  </si>
  <si>
    <t>2025年6月</t>
  </si>
  <si>
    <t>7月与去年同比</t>
  </si>
  <si>
    <t>8月与去年同比</t>
  </si>
  <si>
    <t>9月与去年同比</t>
  </si>
  <si>
    <t>10月与去年同比</t>
  </si>
  <si>
    <t>11月与去年同比</t>
  </si>
  <si>
    <t>12月与去年同比</t>
  </si>
  <si>
    <t>累计</t>
  </si>
  <si>
    <t>累计同比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</si>
  <si>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</si>
  <si>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</si>
  <si>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</si>
  <si>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</si>
  <si>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</si>
  <si>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</si>
  <si>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</si>
  <si>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</si>
  <si>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</si>
  <si>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</si>
  <si>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</si>
  <si>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</si>
  <si>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</si>
  <si>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</si>
  <si>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</si>
  <si>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</si>
  <si>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</si>
  <si>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</si>
  <si>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</si>
  <si>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</si>
  <si>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</si>
  <si>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</si>
  <si>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</si>
  <si>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</si>
  <si>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</si>
  <si>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</si>
  <si>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</si>
  <si>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</si>
  <si>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</si>
  <si>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</si>
  <si>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</si>
  <si>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</si>
  <si>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</si>
  <si>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2021年1月</t>
  </si>
  <si>
    <t>2021年2月</t>
  </si>
  <si>
    <t>2021年3月</t>
  </si>
  <si>
    <t>1-3月累计</t>
  </si>
  <si>
    <t>2021年4月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</si>
  <si>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</si>
  <si>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</si>
  <si>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</si>
  <si>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</si>
  <si>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</si>
  <si>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</si>
  <si>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</si>
  <si>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</si>
  <si>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</si>
  <si>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10月于去年同比</t>
  </si>
  <si>
    <t>2020年11月</t>
  </si>
  <si>
    <t>11月于去年同比</t>
  </si>
  <si>
    <t>2020年12月</t>
  </si>
  <si>
    <t>12月于去年同比</t>
  </si>
  <si>
    <t>10月与去年同期比</t>
  </si>
  <si>
    <t>11月与去年同期比</t>
  </si>
  <si>
    <t>12月与去年同期比</t>
  </si>
  <si>
    <t>部专调反馈数据</t>
  </si>
  <si>
    <t>2018年1-12月累计</t>
  </si>
  <si>
    <t>1-5月合计</t>
  </si>
  <si>
    <t>环比</t>
  </si>
  <si>
    <t>1月</t>
  </si>
  <si>
    <t>同比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</si>
  <si>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</si>
  <si>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</si>
  <si>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</si>
  <si>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</si>
  <si>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</si>
  <si>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</si>
  <si>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</si>
  <si>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</si>
  <si>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</si>
  <si>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</si>
  <si>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</si>
  <si>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平均运距56公里</t>
  </si>
  <si>
    <t>2015全年</t>
  </si>
  <si>
    <t>2015年全年</t>
  </si>
  <si>
    <t>预估2016年全年</t>
  </si>
  <si>
    <t>全省</t>
  </si>
  <si>
    <t>客运量            （万人）</t>
  </si>
  <si>
    <t>运距</t>
  </si>
  <si>
    <t>8.1亿人</t>
  </si>
  <si>
    <t>旅客周转量        （万人公里）</t>
  </si>
  <si>
    <t>453.4亿人公里</t>
  </si>
  <si>
    <t>其中个体客运量     （万人）</t>
  </si>
  <si>
    <t>其中个体旅客周转量（万人公里）</t>
  </si>
  <si>
    <t>武汉市</t>
  </si>
  <si>
    <t>374.0000</t>
  </si>
  <si>
    <t>316.0000</t>
  </si>
  <si>
    <t>349.0000</t>
  </si>
  <si>
    <t>352.0000</t>
  </si>
  <si>
    <t>291.0000</t>
  </si>
  <si>
    <t>177.0000</t>
  </si>
  <si>
    <t>平均运距181公里</t>
  </si>
  <si>
    <t>33,437.0000</t>
  </si>
  <si>
    <t>35,219.0000</t>
  </si>
  <si>
    <t>34,369.0000</t>
  </si>
  <si>
    <t>42,294.0000</t>
  </si>
  <si>
    <t>30,906.0000</t>
  </si>
  <si>
    <t>22,497.0000</t>
  </si>
  <si>
    <t>黄石市</t>
  </si>
  <si>
    <t>189.7400</t>
  </si>
  <si>
    <t>173.5100</t>
  </si>
  <si>
    <t>212.7600</t>
  </si>
  <si>
    <t>235.4400</t>
  </si>
  <si>
    <t>235.0700</t>
  </si>
  <si>
    <t>210.7900</t>
  </si>
  <si>
    <t>255</t>
  </si>
  <si>
    <t>254.0000</t>
  </si>
  <si>
    <t>271.0000</t>
  </si>
  <si>
    <t>12,939.5500</t>
  </si>
  <si>
    <t>12,615.7400</t>
  </si>
  <si>
    <t>14,098.6600</t>
  </si>
  <si>
    <t>12,424.8000</t>
  </si>
  <si>
    <t>10,888.2600</t>
  </si>
  <si>
    <t>11,504.2400</t>
  </si>
  <si>
    <t>15548</t>
  </si>
  <si>
    <t>18,649.0000</t>
  </si>
  <si>
    <t>17,563.0000</t>
  </si>
  <si>
    <t>十堰市</t>
  </si>
  <si>
    <t>255.0000</t>
  </si>
  <si>
    <t>247.0000</t>
  </si>
  <si>
    <t>257.0000</t>
  </si>
  <si>
    <t>228.0000</t>
  </si>
  <si>
    <t>274.0000</t>
  </si>
  <si>
    <t>23,454.0000</t>
  </si>
  <si>
    <t>25,859.0000</t>
  </si>
  <si>
    <t>22,793.0000</t>
  </si>
  <si>
    <t>19,645.0000</t>
  </si>
  <si>
    <t>35,100.0000</t>
  </si>
  <si>
    <t>宜昌市</t>
  </si>
  <si>
    <t>751.0000</t>
  </si>
  <si>
    <t>762.0000</t>
  </si>
  <si>
    <t>728.0000</t>
  </si>
  <si>
    <t>903.0000</t>
  </si>
  <si>
    <t>706.0000</t>
  </si>
  <si>
    <t>702.0000</t>
  </si>
  <si>
    <t>37,470.0000</t>
  </si>
  <si>
    <t>39,710.0000</t>
  </si>
  <si>
    <t>40,130.0000</t>
  </si>
  <si>
    <t>50,180.0000</t>
  </si>
  <si>
    <t>40,360.0000</t>
  </si>
  <si>
    <t>38,120.0000</t>
  </si>
  <si>
    <t>襄阳市</t>
  </si>
  <si>
    <t>791.0000</t>
  </si>
  <si>
    <t>826.0000</t>
  </si>
  <si>
    <t>840.0000</t>
  </si>
  <si>
    <t>743.0000</t>
  </si>
  <si>
    <t>685.0000</t>
  </si>
  <si>
    <t>40,165.0000</t>
  </si>
  <si>
    <t>42,520.0000</t>
  </si>
  <si>
    <t>40,421.0000</t>
  </si>
  <si>
    <t>36,809.0000</t>
  </si>
  <si>
    <t>37,389.0000</t>
  </si>
  <si>
    <t>鄂州市</t>
  </si>
  <si>
    <t>113.7518</t>
  </si>
  <si>
    <t>106.5756</t>
  </si>
  <si>
    <t>106.2796</t>
  </si>
  <si>
    <t>112.6674</t>
  </si>
  <si>
    <t>96.0000</t>
  </si>
  <si>
    <t>111.2800</t>
  </si>
  <si>
    <t>6,809.0802</t>
  </si>
  <si>
    <t>6,583.0306</t>
  </si>
  <si>
    <t>7,084.1998</t>
  </si>
  <si>
    <t>6,521.3373</t>
  </si>
  <si>
    <t>5,400.0000</t>
  </si>
  <si>
    <t>9,583.2500</t>
  </si>
  <si>
    <t>荆门市</t>
  </si>
  <si>
    <t>149.3507</t>
  </si>
  <si>
    <t>149.4144</t>
  </si>
  <si>
    <t>149.2200</t>
  </si>
  <si>
    <t>152.3800</t>
  </si>
  <si>
    <t>151.0347</t>
  </si>
  <si>
    <t>143.9940</t>
  </si>
  <si>
    <t>9,648.6010</t>
  </si>
  <si>
    <t>9,960.1209</t>
  </si>
  <si>
    <t>9,853.9052</t>
  </si>
  <si>
    <t>11,732.5774</t>
  </si>
  <si>
    <t>11,452.5648</t>
  </si>
  <si>
    <t>10,001.6771</t>
  </si>
  <si>
    <t>孝感市</t>
  </si>
  <si>
    <t>425.1800</t>
  </si>
  <si>
    <t>445.8700</t>
  </si>
  <si>
    <t>455.0900</t>
  </si>
  <si>
    <t>408.2300</t>
  </si>
  <si>
    <t>478.9800</t>
  </si>
  <si>
    <t>19,487.6800</t>
  </si>
  <si>
    <t>22,469.6700</t>
  </si>
  <si>
    <t>19,737.4600</t>
  </si>
  <si>
    <t>17,237.7600</t>
  </si>
  <si>
    <t>28,820.8300</t>
  </si>
  <si>
    <t>荆州市</t>
  </si>
  <si>
    <t>475.0000</t>
  </si>
  <si>
    <t>469.0000</t>
  </si>
  <si>
    <t>455.0000</t>
  </si>
  <si>
    <t>456.0000</t>
  </si>
  <si>
    <t>401.0000</t>
  </si>
  <si>
    <t>465.4500</t>
  </si>
  <si>
    <t>26,742.0000</t>
  </si>
  <si>
    <t>25,128.0000</t>
  </si>
  <si>
    <t>25,308.0000</t>
  </si>
  <si>
    <t>25,412.0000</t>
  </si>
  <si>
    <t>21,352.0000</t>
  </si>
  <si>
    <t>23,866.5700</t>
  </si>
  <si>
    <t>黄冈市</t>
  </si>
  <si>
    <t>605.0000</t>
  </si>
  <si>
    <t>575.0000</t>
  </si>
  <si>
    <t xml:space="preserve">  </t>
  </si>
  <si>
    <t>30,086.0000</t>
  </si>
  <si>
    <t>31,110.0000</t>
  </si>
  <si>
    <t>咸宁市</t>
  </si>
  <si>
    <t>381.0000</t>
  </si>
  <si>
    <t>367.0000</t>
  </si>
  <si>
    <t>372.0000</t>
  </si>
  <si>
    <t>382.0000</t>
  </si>
  <si>
    <t>357.0000</t>
  </si>
  <si>
    <t>390.0000</t>
  </si>
  <si>
    <t>23,132.0000</t>
  </si>
  <si>
    <t>21,503.0000</t>
  </si>
  <si>
    <t>24,106.0000</t>
  </si>
  <si>
    <t>21,433.0000</t>
  </si>
  <si>
    <t>19,142.0000</t>
  </si>
  <si>
    <t>30,675.0000</t>
  </si>
  <si>
    <t>随州市</t>
  </si>
  <si>
    <t>155.7059</t>
  </si>
  <si>
    <t>152.3916</t>
  </si>
  <si>
    <t>198.5506</t>
  </si>
  <si>
    <t>221.8934</t>
  </si>
  <si>
    <t>198.4638</t>
  </si>
  <si>
    <t>284.6173</t>
  </si>
  <si>
    <t>9,760.2600</t>
  </si>
  <si>
    <t>9,665.1387</t>
  </si>
  <si>
    <t>10,860.0850</t>
  </si>
  <si>
    <t>11,214.6759</t>
  </si>
  <si>
    <t>9,884.9920</t>
  </si>
  <si>
    <t>19,983.1777</t>
  </si>
  <si>
    <t>恩施州</t>
  </si>
  <si>
    <t>339.3471</t>
  </si>
  <si>
    <t>337.4522</t>
  </si>
  <si>
    <t>323.5839</t>
  </si>
  <si>
    <t>324.1455</t>
  </si>
  <si>
    <t>312.8523</t>
  </si>
  <si>
    <t>322.4966</t>
  </si>
  <si>
    <t>22,562.9173</t>
  </si>
  <si>
    <t>20,286.2209</t>
  </si>
  <si>
    <t>20,254.1227</t>
  </si>
  <si>
    <t>19,329.5673</t>
  </si>
  <si>
    <t>17,842.4280</t>
  </si>
  <si>
    <t>18,078.4298</t>
  </si>
  <si>
    <t>仙桃市</t>
  </si>
  <si>
    <t>148.0000</t>
  </si>
  <si>
    <t>142.0000</t>
  </si>
  <si>
    <t>143.0000</t>
  </si>
  <si>
    <t>153.0000</t>
  </si>
  <si>
    <t>134.0000</t>
  </si>
  <si>
    <t>154.0000</t>
  </si>
  <si>
    <t>`</t>
  </si>
  <si>
    <t>6,054.0000</t>
  </si>
  <si>
    <t>5,836.0000</t>
  </si>
  <si>
    <t>6,379.0000</t>
  </si>
  <si>
    <t>5,736.0000</t>
  </si>
  <si>
    <t>5,155.0000</t>
  </si>
  <si>
    <t>8,348.0000</t>
  </si>
  <si>
    <t>潜江市</t>
  </si>
  <si>
    <t>104.6000</t>
  </si>
  <si>
    <t>101.8000</t>
  </si>
  <si>
    <t>102.0000</t>
  </si>
  <si>
    <t>104.7000</t>
  </si>
  <si>
    <t>93.0000</t>
  </si>
  <si>
    <t>109.0000</t>
  </si>
  <si>
    <t>4,571.0000</t>
  </si>
  <si>
    <t>4,471.0000</t>
  </si>
  <si>
    <t>4,897.0000</t>
  </si>
  <si>
    <t>4,280.0000</t>
  </si>
  <si>
    <t>3,743.0000</t>
  </si>
  <si>
    <t>天门市</t>
  </si>
  <si>
    <t>161.0000</t>
  </si>
  <si>
    <t>158.0000</t>
  </si>
  <si>
    <t>163.0000</t>
  </si>
  <si>
    <t>164.0000</t>
  </si>
  <si>
    <t>145.0000</t>
  </si>
  <si>
    <t>170.0000</t>
  </si>
  <si>
    <t>7,240.0000</t>
  </si>
  <si>
    <t>7,110.0000</t>
  </si>
  <si>
    <t>8,100.0000</t>
  </si>
  <si>
    <t>7,180.0000</t>
  </si>
  <si>
    <t>6,205.0000</t>
  </si>
  <si>
    <t>7,950.0000</t>
  </si>
  <si>
    <t>林区</t>
  </si>
  <si>
    <t>46.0000</t>
  </si>
  <si>
    <t>45.0000</t>
  </si>
  <si>
    <t>44.5000</t>
  </si>
  <si>
    <t>47.0000</t>
  </si>
  <si>
    <t>42.0000</t>
  </si>
  <si>
    <t>48.0000</t>
  </si>
  <si>
    <t>1,782.0000</t>
  </si>
  <si>
    <t>1,750.0000</t>
  </si>
  <si>
    <t>1,880.0000</t>
  </si>
  <si>
    <t>1,733.0000</t>
  </si>
  <si>
    <t>1,515.0000</t>
  </si>
  <si>
    <t>2,336.0000</t>
  </si>
  <si>
    <t>中口径客运量</t>
  </si>
  <si>
    <t>注：中口径客运量由公路班线、城际城乡公交、城际城乡出租、城际城乡网约车客运量四部分构成</t>
  </si>
  <si>
    <t>1月同比</t>
  </si>
  <si>
    <t>2月同比</t>
  </si>
  <si>
    <t>3月同比</t>
  </si>
  <si>
    <t>4月同比</t>
  </si>
  <si>
    <t>5月同比</t>
  </si>
  <si>
    <t>6月同比</t>
  </si>
  <si>
    <t>2025年7月</t>
  </si>
  <si>
    <t>2025年8月</t>
  </si>
  <si>
    <t>2025年9月</t>
  </si>
  <si>
    <t>2025年10月</t>
  </si>
  <si>
    <t>2025年11月</t>
  </si>
  <si>
    <t>2025年12月</t>
  </si>
  <si>
    <t>2025年累计</t>
  </si>
  <si>
    <t>2023年10月</t>
  </si>
  <si>
    <t>2023年11月</t>
  </si>
  <si>
    <t>2023年12月</t>
  </si>
  <si>
    <t>总客运量（万人次）</t>
  </si>
  <si>
    <t>公路班线客运量（万人次）</t>
  </si>
  <si>
    <t>城际城乡公交客运量（万人次）</t>
  </si>
  <si>
    <t>城际城乡巡游出租客运量（万人次）</t>
  </si>
  <si>
    <t>城际城乡网约车客运量(万人次)</t>
  </si>
  <si>
    <t>中口径旅客周转量</t>
  </si>
  <si>
    <t>注：中口径旅客周转量由公路班线、城际城乡公交、城际城乡出租、城际城乡网约车旅客周转量四部分构成</t>
  </si>
  <si>
    <t>总旅客周转量（万人公里）</t>
  </si>
  <si>
    <t>公路班线旅客周转量（万人公里）</t>
  </si>
  <si>
    <t>城际城乡公交旅客周转量（万人公里）</t>
  </si>
  <si>
    <t>城际城乡巡游出租旅客周转量（万人公里）</t>
  </si>
  <si>
    <t>城际城乡网约车旅客周转量(万人公里)</t>
  </si>
  <si>
    <t>2026年1-6月全省分市州累计完成道路客运生产情况</t>
  </si>
  <si>
    <t>客运量</t>
  </si>
  <si>
    <t>排名</t>
  </si>
  <si>
    <t>同比增速</t>
  </si>
  <si>
    <t>增速排名</t>
  </si>
  <si>
    <t>周转量</t>
  </si>
  <si>
    <t>市州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</si>
  <si>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</si>
  <si>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</si>
  <si>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</si>
  <si>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</si>
  <si>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</si>
  <si>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</si>
  <si>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</si>
  <si>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</si>
  <si>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</si>
  <si>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</si>
  <si>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</si>
  <si>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</si>
  <si>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</si>
  <si>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</si>
  <si>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</si>
  <si>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</si>
  <si>
    <t>1-6月中口径客运量及周转量</t>
  </si>
  <si>
    <t>客运量（万人次）</t>
  </si>
  <si>
    <t>累计客运量</t>
  </si>
  <si>
    <t>客运量占比情况</t>
  </si>
  <si>
    <t>周转量（万人次公里）</t>
  </si>
  <si>
    <t>累计周转量</t>
  </si>
  <si>
    <t>周转量占比</t>
  </si>
  <si>
    <t>总客运量</t>
  </si>
  <si>
    <t>总旅客周转量</t>
  </si>
  <si>
    <t>公路班线</t>
  </si>
  <si>
    <t>城际城乡公交</t>
  </si>
  <si>
    <t>城际城乡巡游出租</t>
  </si>
  <si>
    <t>城际城乡网约车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</si>
</sst>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78" formatCode="0_ "/>
    <numFmt numFmtId="179" formatCode="0.00_ "/>
    <numFmt numFmtId="180" formatCode="0.00_);[Red]\(0.00\)"/>
    <numFmt numFmtId="181" formatCode="0.000_ "/>
    <numFmt numFmtId="182" formatCode="0.0000_ "/>
    <numFmt numFmtId="183" formatCode="0.0000_);[Red]\(0.0000\)"/>
    <numFmt numFmtId="184" formatCode="#,##0.0000_ "/>
  </numFmts>
  <fonts count="33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color theme="1"/>
      <name val="黑体"/>
      <family val="3"/>
      <charset val="134"/>
    </font>
    <font>
      <b/>
      <sz val="16"/>
      <color theme="1"/>
      <name val="宋体"/>
      <family val="3"/>
      <charset val="134"/>
    </font>
    <font>
      <b/>
      <sz val="14"/>
      <color theme="1"/>
      <name val="仿宋_GB2312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仿宋_GB2312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2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88">
    <xf numFmtId="0" fontId="0" fillId="0" borderId="0" xfId="0">
      <alignment vertical="center"/>
    </xf>
    <xf numFmtId="0" fontId="1" fillId="0" borderId="0" xfId="0" applyFont="1">
      <alignment vertical="center"/>
    </xf>
    <xf numFmtId="178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left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left" vertical="center" wrapText="1" indent="2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9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12" fillId="0" borderId="0" xfId="0" applyFont="1" applyAlignment="1"/>
    <xf numFmtId="0" fontId="4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" fillId="0" borderId="0" xfId="0" applyFont="1" applyAlignment="1">
      <alignment horizontal="center"/>
    </xf>
    <xf numFmtId="178" fontId="1" fillId="0" borderId="6" xfId="0" applyNumberFormat="1" applyFont="1" applyBorder="1" applyAlignment="1">
      <alignment horizontal="center" vertical="center" wrapText="1"/>
    </xf>
    <xf numFmtId="178" fontId="1" fillId="0" borderId="7" xfId="0" applyNumberFormat="1" applyFont="1" applyBorder="1" applyAlignment="1">
      <alignment horizontal="center" vertical="center" wrapText="1"/>
    </xf>
    <xf numFmtId="178" fontId="1" fillId="0" borderId="11" xfId="0" applyNumberFormat="1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79" fontId="12" fillId="0" borderId="1" xfId="0" applyNumberFormat="1" applyFont="1" applyBorder="1" applyAlignment="1">
      <alignment horizontal="center" vertical="center" wrapText="1"/>
    </xf>
    <xf numFmtId="178" fontId="12" fillId="0" borderId="7" xfId="0" applyNumberFormat="1" applyFont="1" applyBorder="1" applyAlignment="1">
      <alignment horizontal="center" vertical="center" wrapText="1"/>
    </xf>
    <xf numFmtId="178" fontId="4" fillId="0" borderId="7" xfId="0" applyNumberFormat="1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10" fontId="12" fillId="0" borderId="17" xfId="0" applyNumberFormat="1" applyFont="1" applyBorder="1" applyAlignment="1">
      <alignment horizontal="center" vertical="center" wrapText="1"/>
    </xf>
    <xf numFmtId="10" fontId="12" fillId="0" borderId="18" xfId="0" applyNumberFormat="1" applyFont="1" applyBorder="1" applyAlignment="1">
      <alignment horizontal="center" vertical="center" wrapText="1"/>
    </xf>
    <xf numFmtId="0" fontId="18" fillId="2" borderId="0" xfId="0" applyFont="1" applyFill="1" applyAlignment="1"/>
    <xf numFmtId="0" fontId="19" fillId="2" borderId="0" xfId="0" applyFont="1" applyFill="1" applyAlignment="1"/>
    <xf numFmtId="0" fontId="20" fillId="2" borderId="0" xfId="0" applyFont="1" applyFill="1" applyAlignment="1"/>
    <xf numFmtId="0" fontId="21" fillId="2" borderId="0" xfId="0" applyFont="1" applyFill="1" applyAlignment="1"/>
    <xf numFmtId="179" fontId="18" fillId="2" borderId="0" xfId="0" applyNumberFormat="1" applyFont="1" applyFill="1" applyAlignment="1"/>
    <xf numFmtId="10" fontId="18" fillId="2" borderId="0" xfId="0" applyNumberFormat="1" applyFont="1" applyFill="1" applyAlignment="1"/>
    <xf numFmtId="182" fontId="18" fillId="2" borderId="0" xfId="0" applyNumberFormat="1" applyFont="1" applyFill="1" applyAlignment="1"/>
    <xf numFmtId="180" fontId="18" fillId="2" borderId="0" xfId="0" applyNumberFormat="1" applyFont="1" applyFill="1" applyAlignment="1"/>
    <xf numFmtId="180" fontId="18" fillId="2" borderId="0" xfId="0" applyNumberFormat="1" applyFont="1" applyFill="1" applyAlignment="1">
      <alignment horizontal="center" vertical="center"/>
    </xf>
    <xf numFmtId="183" fontId="18" fillId="2" borderId="0" xfId="0" applyNumberFormat="1" applyFont="1" applyFill="1" applyAlignment="1"/>
    <xf numFmtId="49" fontId="18" fillId="2" borderId="0" xfId="0" applyNumberFormat="1" applyFont="1" applyFill="1" applyAlignment="1"/>
    <xf numFmtId="179" fontId="23" fillId="2" borderId="0" xfId="0" applyNumberFormat="1" applyFont="1" applyFill="1" applyAlignment="1">
      <alignment horizontal="center" vertical="center"/>
    </xf>
    <xf numFmtId="10" fontId="23" fillId="2" borderId="0" xfId="0" applyNumberFormat="1" applyFont="1" applyFill="1" applyAlignment="1">
      <alignment horizontal="center" vertical="center"/>
    </xf>
    <xf numFmtId="10" fontId="20" fillId="2" borderId="0" xfId="0" applyNumberFormat="1" applyFont="1" applyFill="1" applyAlignment="1"/>
    <xf numFmtId="179" fontId="19" fillId="2" borderId="0" xfId="0" applyNumberFormat="1" applyFont="1" applyFill="1" applyAlignment="1"/>
    <xf numFmtId="10" fontId="19" fillId="2" borderId="0" xfId="0" applyNumberFormat="1" applyFont="1" applyFill="1" applyAlignment="1"/>
    <xf numFmtId="182" fontId="19" fillId="2" borderId="0" xfId="0" applyNumberFormat="1" applyFont="1" applyFill="1" applyAlignment="1"/>
    <xf numFmtId="180" fontId="19" fillId="2" borderId="0" xfId="0" applyNumberFormat="1" applyFont="1" applyFill="1" applyAlignment="1"/>
    <xf numFmtId="180" fontId="19" fillId="2" borderId="0" xfId="0" applyNumberFormat="1" applyFont="1" applyFill="1" applyAlignment="1">
      <alignment horizontal="center" vertical="center"/>
    </xf>
    <xf numFmtId="178" fontId="21" fillId="2" borderId="5" xfId="0" applyNumberFormat="1" applyFont="1" applyFill="1" applyBorder="1" applyAlignment="1">
      <alignment horizontal="center" vertical="center" wrapText="1"/>
    </xf>
    <xf numFmtId="10" fontId="18" fillId="2" borderId="5" xfId="0" applyNumberFormat="1" applyFont="1" applyFill="1" applyBorder="1" applyAlignment="1">
      <alignment horizontal="center" vertical="center" wrapText="1"/>
    </xf>
    <xf numFmtId="179" fontId="18" fillId="2" borderId="19" xfId="0" applyNumberFormat="1" applyFont="1" applyFill="1" applyBorder="1" applyAlignment="1">
      <alignment horizontal="center" vertical="center" wrapText="1"/>
    </xf>
    <xf numFmtId="10" fontId="18" fillId="2" borderId="0" xfId="0" applyNumberFormat="1" applyFont="1" applyFill="1" applyAlignment="1">
      <alignment horizontal="center" vertical="center" wrapText="1"/>
    </xf>
    <xf numFmtId="10" fontId="18" fillId="2" borderId="20" xfId="0" applyNumberFormat="1" applyFont="1" applyFill="1" applyBorder="1" applyAlignment="1">
      <alignment horizontal="center" vertical="center" wrapText="1"/>
    </xf>
    <xf numFmtId="10" fontId="18" fillId="2" borderId="11" xfId="0" applyNumberFormat="1" applyFont="1" applyFill="1" applyBorder="1" applyAlignment="1">
      <alignment horizontal="center" vertical="center" wrapText="1"/>
    </xf>
    <xf numFmtId="178" fontId="18" fillId="2" borderId="21" xfId="0" applyNumberFormat="1" applyFont="1" applyFill="1" applyBorder="1" applyAlignment="1">
      <alignment horizontal="center" vertical="center" wrapText="1"/>
    </xf>
    <xf numFmtId="183" fontId="18" fillId="2" borderId="1" xfId="0" applyNumberFormat="1" applyFont="1" applyFill="1" applyBorder="1" applyAlignment="1">
      <alignment horizontal="center" vertical="center" wrapText="1"/>
    </xf>
    <xf numFmtId="57" fontId="18" fillId="2" borderId="1" xfId="0" applyNumberFormat="1" applyFont="1" applyFill="1" applyBorder="1" applyAlignment="1">
      <alignment horizontal="center" vertical="center" wrapText="1"/>
    </xf>
    <xf numFmtId="183" fontId="18" fillId="2" borderId="10" xfId="0" applyNumberFormat="1" applyFont="1" applyFill="1" applyBorder="1" applyAlignment="1">
      <alignment horizontal="center" vertical="center" wrapText="1"/>
    </xf>
    <xf numFmtId="49" fontId="18" fillId="2" borderId="18" xfId="0" applyNumberFormat="1" applyFont="1" applyFill="1" applyBorder="1" applyAlignment="1">
      <alignment horizontal="center" vertical="center" wrapText="1"/>
    </xf>
    <xf numFmtId="178" fontId="18" fillId="2" borderId="10" xfId="0" applyNumberFormat="1" applyFont="1" applyFill="1" applyBorder="1" applyAlignment="1">
      <alignment horizontal="center" vertical="center" wrapText="1"/>
    </xf>
    <xf numFmtId="10" fontId="19" fillId="2" borderId="0" xfId="0" applyNumberFormat="1" applyFont="1" applyFill="1" applyAlignment="1">
      <alignment horizontal="center" vertical="center" wrapText="1"/>
    </xf>
    <xf numFmtId="178" fontId="18" fillId="2" borderId="1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178" fontId="18" fillId="2" borderId="7" xfId="0" applyNumberFormat="1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/>
    </xf>
    <xf numFmtId="178" fontId="18" fillId="2" borderId="1" xfId="0" applyNumberFormat="1" applyFont="1" applyFill="1" applyBorder="1" applyAlignment="1">
      <alignment horizontal="center" vertical="center" wrapText="1"/>
    </xf>
    <xf numFmtId="49" fontId="18" fillId="2" borderId="16" xfId="0" applyNumberFormat="1" applyFont="1" applyFill="1" applyBorder="1" applyAlignment="1">
      <alignment horizontal="center" vertical="center" wrapText="1"/>
    </xf>
    <xf numFmtId="10" fontId="18" fillId="2" borderId="16" xfId="0" applyNumberFormat="1" applyFont="1" applyFill="1" applyBorder="1" applyAlignment="1">
      <alignment horizontal="center" vertical="center" wrapText="1"/>
    </xf>
    <xf numFmtId="179" fontId="18" fillId="2" borderId="27" xfId="0" applyNumberFormat="1" applyFont="1" applyFill="1" applyBorder="1" applyAlignment="1">
      <alignment horizontal="center" vertical="center" wrapText="1"/>
    </xf>
    <xf numFmtId="49" fontId="18" fillId="2" borderId="10" xfId="0" applyNumberFormat="1" applyFont="1" applyFill="1" applyBorder="1" applyAlignment="1">
      <alignment horizontal="center" vertical="center" wrapText="1"/>
    </xf>
    <xf numFmtId="10" fontId="18" fillId="2" borderId="15" xfId="0" applyNumberFormat="1" applyFont="1" applyFill="1" applyBorder="1" applyAlignment="1">
      <alignment horizontal="center" vertical="center" wrapText="1"/>
    </xf>
    <xf numFmtId="49" fontId="18" fillId="2" borderId="29" xfId="0" applyNumberFormat="1" applyFont="1" applyFill="1" applyBorder="1" applyAlignment="1">
      <alignment horizontal="center" vertical="center" wrapText="1"/>
    </xf>
    <xf numFmtId="178" fontId="20" fillId="2" borderId="25" xfId="0" applyNumberFormat="1" applyFont="1" applyFill="1" applyBorder="1" applyAlignment="1">
      <alignment horizontal="center" vertical="center" wrapText="1"/>
    </xf>
    <xf numFmtId="178" fontId="20" fillId="2" borderId="10" xfId="0" applyNumberFormat="1" applyFont="1" applyFill="1" applyBorder="1" applyAlignment="1">
      <alignment horizontal="center" vertical="center" wrapText="1"/>
    </xf>
    <xf numFmtId="178" fontId="18" fillId="2" borderId="29" xfId="0" applyNumberFormat="1" applyFont="1" applyFill="1" applyBorder="1" applyAlignment="1">
      <alignment horizontal="center" vertical="center" wrapText="1"/>
    </xf>
    <xf numFmtId="178" fontId="18" fillId="2" borderId="30" xfId="0" applyNumberFormat="1" applyFont="1" applyFill="1" applyBorder="1" applyAlignment="1">
      <alignment horizontal="center" vertical="center" wrapText="1"/>
    </xf>
    <xf numFmtId="178" fontId="20" fillId="2" borderId="21" xfId="0" applyNumberFormat="1" applyFont="1" applyFill="1" applyBorder="1" applyAlignment="1">
      <alignment horizontal="center" vertical="center" wrapText="1"/>
    </xf>
    <xf numFmtId="178" fontId="20" fillId="2" borderId="31" xfId="0" applyNumberFormat="1" applyFont="1" applyFill="1" applyBorder="1" applyAlignment="1">
      <alignment horizontal="center" vertical="center" wrapText="1"/>
    </xf>
    <xf numFmtId="178" fontId="20" fillId="2" borderId="32" xfId="0" applyNumberFormat="1" applyFont="1" applyFill="1" applyBorder="1" applyAlignment="1">
      <alignment horizontal="center" vertical="center" wrapText="1"/>
    </xf>
    <xf numFmtId="178" fontId="18" fillId="2" borderId="33" xfId="0" applyNumberFormat="1" applyFont="1" applyFill="1" applyBorder="1" applyAlignment="1">
      <alignment horizontal="center" vertical="center" wrapText="1"/>
    </xf>
    <xf numFmtId="178" fontId="18" fillId="2" borderId="31" xfId="0" applyNumberFormat="1" applyFont="1" applyFill="1" applyBorder="1" applyAlignment="1">
      <alignment horizontal="center" vertical="center" wrapText="1"/>
    </xf>
    <xf numFmtId="57" fontId="18" fillId="2" borderId="6" xfId="0" applyNumberFormat="1" applyFont="1" applyFill="1" applyBorder="1" applyAlignment="1">
      <alignment horizontal="center" vertical="center" wrapText="1"/>
    </xf>
    <xf numFmtId="57" fontId="18" fillId="2" borderId="34" xfId="0" applyNumberFormat="1" applyFont="1" applyFill="1" applyBorder="1" applyAlignment="1">
      <alignment horizontal="center" vertical="center" wrapText="1"/>
    </xf>
    <xf numFmtId="57" fontId="18" fillId="2" borderId="35" xfId="0" applyNumberFormat="1" applyFont="1" applyFill="1" applyBorder="1" applyAlignment="1">
      <alignment horizontal="center" vertical="center" wrapText="1"/>
    </xf>
    <xf numFmtId="57" fontId="20" fillId="2" borderId="35" xfId="0" applyNumberFormat="1" applyFont="1" applyFill="1" applyBorder="1" applyAlignment="1">
      <alignment horizontal="center" vertical="center" wrapText="1"/>
    </xf>
    <xf numFmtId="57" fontId="18" fillId="2" borderId="36" xfId="0" applyNumberFormat="1" applyFont="1" applyFill="1" applyBorder="1" applyAlignment="1">
      <alignment horizontal="center" vertical="center" wrapText="1"/>
    </xf>
    <xf numFmtId="178" fontId="19" fillId="2" borderId="15" xfId="0" applyNumberFormat="1" applyFont="1" applyFill="1" applyBorder="1" applyAlignment="1">
      <alignment horizontal="center" vertical="center" wrapText="1"/>
    </xf>
    <xf numFmtId="179" fontId="20" fillId="2" borderId="15" xfId="0" applyNumberFormat="1" applyFont="1" applyFill="1" applyBorder="1" applyAlignment="1">
      <alignment horizontal="center" vertical="center"/>
    </xf>
    <xf numFmtId="10" fontId="20" fillId="2" borderId="15" xfId="0" applyNumberFormat="1" applyFont="1" applyFill="1" applyBorder="1" applyAlignment="1">
      <alignment horizontal="center" vertical="center"/>
    </xf>
    <xf numFmtId="180" fontId="18" fillId="2" borderId="15" xfId="0" applyNumberFormat="1" applyFont="1" applyFill="1" applyBorder="1" applyAlignment="1">
      <alignment horizontal="center" vertical="center"/>
    </xf>
    <xf numFmtId="179" fontId="19" fillId="2" borderId="15" xfId="0" applyNumberFormat="1" applyFont="1" applyFill="1" applyBorder="1" applyAlignment="1">
      <alignment horizontal="center" vertical="center"/>
    </xf>
    <xf numFmtId="10" fontId="19" fillId="2" borderId="15" xfId="0" applyNumberFormat="1" applyFont="1" applyFill="1" applyBorder="1" applyAlignment="1">
      <alignment horizontal="center" vertical="center"/>
    </xf>
    <xf numFmtId="179" fontId="19" fillId="2" borderId="27" xfId="0" applyNumberFormat="1" applyFont="1" applyFill="1" applyBorder="1" applyAlignment="1">
      <alignment horizontal="center" vertical="center"/>
    </xf>
    <xf numFmtId="179" fontId="19" fillId="2" borderId="1" xfId="0" applyNumberFormat="1" applyFont="1" applyFill="1" applyBorder="1" applyAlignment="1">
      <alignment horizontal="center" vertical="center"/>
    </xf>
    <xf numFmtId="179" fontId="19" fillId="2" borderId="7" xfId="0" applyNumberFormat="1" applyFont="1" applyFill="1" applyBorder="1" applyAlignment="1">
      <alignment horizontal="center" vertical="center"/>
    </xf>
    <xf numFmtId="180" fontId="19" fillId="2" borderId="15" xfId="0" applyNumberFormat="1" applyFont="1" applyFill="1" applyBorder="1" applyAlignment="1">
      <alignment horizontal="center" vertical="center"/>
    </xf>
    <xf numFmtId="182" fontId="19" fillId="2" borderId="15" xfId="0" applyNumberFormat="1" applyFont="1" applyFill="1" applyBorder="1" applyAlignment="1">
      <alignment horizontal="center" vertical="center"/>
    </xf>
    <xf numFmtId="183" fontId="19" fillId="2" borderId="15" xfId="0" applyNumberFormat="1" applyFont="1" applyFill="1" applyBorder="1" applyAlignment="1">
      <alignment horizontal="center" vertical="center"/>
    </xf>
    <xf numFmtId="10" fontId="19" fillId="2" borderId="0" xfId="0" applyNumberFormat="1" applyFont="1" applyFill="1" applyAlignment="1">
      <alignment horizontal="center" vertical="center"/>
    </xf>
    <xf numFmtId="180" fontId="19" fillId="2" borderId="4" xfId="0" applyNumberFormat="1" applyFont="1" applyFill="1" applyBorder="1" applyAlignment="1">
      <alignment horizontal="center" vertical="center"/>
    </xf>
    <xf numFmtId="180" fontId="19" fillId="2" borderId="5" xfId="0" applyNumberFormat="1" applyFont="1" applyFill="1" applyBorder="1" applyAlignment="1">
      <alignment horizontal="center" vertical="center"/>
    </xf>
    <xf numFmtId="10" fontId="19" fillId="2" borderId="15" xfId="0" applyNumberFormat="1" applyFont="1" applyFill="1" applyBorder="1" applyAlignment="1">
      <alignment horizontal="center" vertical="center" wrapText="1"/>
    </xf>
    <xf numFmtId="10" fontId="19" fillId="2" borderId="11" xfId="0" applyNumberFormat="1" applyFont="1" applyFill="1" applyBorder="1" applyAlignment="1">
      <alignment horizontal="center" vertical="center" wrapText="1"/>
    </xf>
    <xf numFmtId="184" fontId="21" fillId="2" borderId="21" xfId="0" applyNumberFormat="1" applyFont="1" applyFill="1" applyBorder="1" applyAlignment="1">
      <alignment horizontal="center" vertical="center"/>
    </xf>
    <xf numFmtId="10" fontId="21" fillId="2" borderId="1" xfId="0" applyNumberFormat="1" applyFont="1" applyFill="1" applyBorder="1" applyAlignment="1">
      <alignment horizontal="center" vertical="center"/>
    </xf>
    <xf numFmtId="183" fontId="21" fillId="2" borderId="1" xfId="0" applyNumberFormat="1" applyFont="1" applyFill="1" applyBorder="1" applyAlignment="1">
      <alignment horizontal="center" vertical="center"/>
    </xf>
    <xf numFmtId="10" fontId="19" fillId="2" borderId="1" xfId="0" applyNumberFormat="1" applyFont="1" applyFill="1" applyBorder="1" applyAlignment="1">
      <alignment horizontal="center" vertical="center" wrapText="1"/>
    </xf>
    <xf numFmtId="179" fontId="19" fillId="2" borderId="1" xfId="0" applyNumberFormat="1" applyFont="1" applyFill="1" applyBorder="1" applyAlignment="1">
      <alignment horizontal="center" vertical="center" wrapText="1"/>
    </xf>
    <xf numFmtId="182" fontId="19" fillId="2" borderId="1" xfId="0" applyNumberFormat="1" applyFont="1" applyFill="1" applyBorder="1" applyAlignment="1">
      <alignment horizontal="center" vertical="center" wrapText="1"/>
    </xf>
    <xf numFmtId="183" fontId="19" fillId="2" borderId="1" xfId="0" applyNumberFormat="1" applyFont="1" applyFill="1" applyBorder="1" applyAlignment="1">
      <alignment horizontal="center" vertical="center" wrapText="1"/>
    </xf>
    <xf numFmtId="178" fontId="19" fillId="2" borderId="5" xfId="0" applyNumberFormat="1" applyFont="1" applyFill="1" applyBorder="1" applyAlignment="1">
      <alignment horizontal="center" vertical="center" wrapText="1"/>
    </xf>
    <xf numFmtId="180" fontId="19" fillId="2" borderId="5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10" fontId="19" fillId="2" borderId="5" xfId="0" applyNumberFormat="1" applyFont="1" applyFill="1" applyBorder="1" applyAlignment="1">
      <alignment horizontal="center" vertical="center" wrapText="1"/>
    </xf>
    <xf numFmtId="179" fontId="19" fillId="2" borderId="5" xfId="0" applyNumberFormat="1" applyFont="1" applyFill="1" applyBorder="1" applyAlignment="1">
      <alignment horizontal="center" vertical="center" wrapText="1"/>
    </xf>
    <xf numFmtId="10" fontId="19" fillId="2" borderId="20" xfId="0" applyNumberFormat="1" applyFont="1" applyFill="1" applyBorder="1" applyAlignment="1">
      <alignment horizontal="center" vertical="center" wrapText="1"/>
    </xf>
    <xf numFmtId="178" fontId="19" fillId="2" borderId="11" xfId="0" applyNumberFormat="1" applyFont="1" applyFill="1" applyBorder="1" applyAlignment="1">
      <alignment horizontal="center" vertical="center" wrapText="1"/>
    </xf>
    <xf numFmtId="178" fontId="19" fillId="2" borderId="22" xfId="0" applyNumberFormat="1" applyFont="1" applyFill="1" applyBorder="1" applyAlignment="1">
      <alignment horizontal="center" vertical="center" wrapText="1"/>
    </xf>
    <xf numFmtId="10" fontId="19" fillId="2" borderId="23" xfId="0" applyNumberFormat="1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179" fontId="19" fillId="2" borderId="11" xfId="0" applyNumberFormat="1" applyFont="1" applyFill="1" applyBorder="1" applyAlignment="1">
      <alignment horizontal="center" vertical="center" wrapText="1"/>
    </xf>
    <xf numFmtId="178" fontId="19" fillId="2" borderId="21" xfId="0" applyNumberFormat="1" applyFont="1" applyFill="1" applyBorder="1" applyAlignment="1">
      <alignment horizontal="center" vertical="center" wrapText="1"/>
    </xf>
    <xf numFmtId="10" fontId="19" fillId="2" borderId="31" xfId="0" applyNumberFormat="1" applyFont="1" applyFill="1" applyBorder="1" applyAlignment="1">
      <alignment horizontal="center" vertical="center" wrapText="1"/>
    </xf>
    <xf numFmtId="179" fontId="19" fillId="2" borderId="32" xfId="0" applyNumberFormat="1" applyFont="1" applyFill="1" applyBorder="1" applyAlignment="1">
      <alignment horizontal="center" vertical="center" wrapText="1"/>
    </xf>
    <xf numFmtId="179" fontId="19" fillId="2" borderId="21" xfId="0" applyNumberFormat="1" applyFont="1" applyFill="1" applyBorder="1" applyAlignment="1">
      <alignment horizontal="center" vertical="center" wrapText="1"/>
    </xf>
    <xf numFmtId="10" fontId="21" fillId="2" borderId="31" xfId="0" applyNumberFormat="1" applyFont="1" applyFill="1" applyBorder="1" applyAlignment="1">
      <alignment horizontal="center" vertical="center" wrapText="1"/>
    </xf>
    <xf numFmtId="10" fontId="21" fillId="2" borderId="33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0" fontId="21" fillId="2" borderId="38" xfId="0" applyNumberFormat="1" applyFont="1" applyFill="1" applyBorder="1" applyAlignment="1">
      <alignment horizontal="center" vertical="center" wrapText="1"/>
    </xf>
    <xf numFmtId="10" fontId="21" fillId="2" borderId="20" xfId="0" applyNumberFormat="1" applyFont="1" applyFill="1" applyBorder="1" applyAlignment="1">
      <alignment horizontal="center" vertical="center" wrapText="1"/>
    </xf>
    <xf numFmtId="178" fontId="18" fillId="2" borderId="1" xfId="0" applyNumberFormat="1" applyFont="1" applyFill="1" applyBorder="1" applyAlignment="1">
      <alignment vertical="center" wrapText="1"/>
    </xf>
    <xf numFmtId="10" fontId="20" fillId="2" borderId="33" xfId="0" applyNumberFormat="1" applyFont="1" applyFill="1" applyBorder="1" applyAlignment="1">
      <alignment horizontal="center" vertical="center" wrapText="1"/>
    </xf>
    <xf numFmtId="178" fontId="20" fillId="2" borderId="1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/>
    <xf numFmtId="10" fontId="20" fillId="2" borderId="3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179" fontId="24" fillId="2" borderId="1" xfId="0" applyNumberFormat="1" applyFont="1" applyFill="1" applyBorder="1" applyAlignment="1">
      <alignment horizontal="center" vertical="center" wrapText="1"/>
    </xf>
    <xf numFmtId="179" fontId="25" fillId="2" borderId="1" xfId="0" applyNumberFormat="1" applyFont="1" applyFill="1" applyBorder="1" applyAlignment="1">
      <alignment horizontal="center" vertical="center"/>
    </xf>
    <xf numFmtId="179" fontId="25" fillId="2" borderId="32" xfId="0" applyNumberFormat="1" applyFont="1" applyFill="1" applyBorder="1" applyAlignment="1">
      <alignment horizontal="center" vertical="center" wrapText="1"/>
    </xf>
    <xf numFmtId="10" fontId="19" fillId="2" borderId="33" xfId="0" applyNumberFormat="1" applyFont="1" applyFill="1" applyBorder="1" applyAlignment="1">
      <alignment horizontal="center" vertical="center" wrapText="1"/>
    </xf>
    <xf numFmtId="178" fontId="19" fillId="2" borderId="1" xfId="0" applyNumberFormat="1" applyFont="1" applyFill="1" applyBorder="1" applyAlignment="1">
      <alignment horizontal="center" vertical="center" wrapText="1"/>
    </xf>
    <xf numFmtId="178" fontId="19" fillId="2" borderId="0" xfId="0" applyNumberFormat="1" applyFont="1" applyFill="1" applyAlignment="1"/>
    <xf numFmtId="179" fontId="20" fillId="2" borderId="1" xfId="0" applyNumberFormat="1" applyFont="1" applyFill="1" applyBorder="1" applyAlignment="1">
      <alignment horizontal="center" vertical="center"/>
    </xf>
    <xf numFmtId="10" fontId="20" fillId="2" borderId="1" xfId="0" applyNumberFormat="1" applyFont="1" applyFill="1" applyBorder="1" applyAlignment="1">
      <alignment horizontal="center" vertical="center"/>
    </xf>
    <xf numFmtId="179" fontId="20" fillId="2" borderId="39" xfId="0" applyNumberFormat="1" applyFont="1" applyFill="1" applyBorder="1" applyAlignment="1">
      <alignment horizontal="center" vertical="center"/>
    </xf>
    <xf numFmtId="179" fontId="20" fillId="2" borderId="7" xfId="0" applyNumberFormat="1" applyFont="1" applyFill="1" applyBorder="1" applyAlignment="1">
      <alignment horizontal="center" vertical="center"/>
    </xf>
    <xf numFmtId="180" fontId="20" fillId="2" borderId="1" xfId="0" applyNumberFormat="1" applyFont="1" applyFill="1" applyBorder="1" applyAlignment="1">
      <alignment horizontal="center" vertical="center"/>
    </xf>
    <xf numFmtId="182" fontId="20" fillId="2" borderId="15" xfId="0" applyNumberFormat="1" applyFont="1" applyFill="1" applyBorder="1" applyAlignment="1">
      <alignment horizontal="center" vertical="center"/>
    </xf>
    <xf numFmtId="180" fontId="20" fillId="2" borderId="15" xfId="0" applyNumberFormat="1" applyFont="1" applyFill="1" applyBorder="1" applyAlignment="1">
      <alignment horizontal="center" vertical="center"/>
    </xf>
    <xf numFmtId="183" fontId="20" fillId="2" borderId="15" xfId="0" applyNumberFormat="1" applyFont="1" applyFill="1" applyBorder="1" applyAlignment="1">
      <alignment horizontal="center" vertical="center"/>
    </xf>
    <xf numFmtId="10" fontId="20" fillId="2" borderId="0" xfId="0" applyNumberFormat="1" applyFont="1" applyFill="1" applyAlignment="1">
      <alignment horizontal="center" vertical="center"/>
    </xf>
    <xf numFmtId="180" fontId="20" fillId="2" borderId="32" xfId="0" applyNumberFormat="1" applyFont="1" applyFill="1" applyBorder="1" applyAlignment="1">
      <alignment horizontal="center" vertical="center"/>
    </xf>
    <xf numFmtId="10" fontId="20" fillId="2" borderId="15" xfId="0" applyNumberFormat="1" applyFont="1" applyFill="1" applyBorder="1" applyAlignment="1">
      <alignment horizontal="center" vertical="center" wrapText="1"/>
    </xf>
    <xf numFmtId="10" fontId="20" fillId="2" borderId="11" xfId="0" applyNumberFormat="1" applyFont="1" applyFill="1" applyBorder="1" applyAlignment="1">
      <alignment horizontal="center" vertical="center" wrapText="1"/>
    </xf>
    <xf numFmtId="184" fontId="18" fillId="2" borderId="21" xfId="0" applyNumberFormat="1" applyFont="1" applyFill="1" applyBorder="1" applyAlignment="1">
      <alignment horizontal="center" vertical="center"/>
    </xf>
    <xf numFmtId="10" fontId="18" fillId="2" borderId="1" xfId="0" applyNumberFormat="1" applyFont="1" applyFill="1" applyBorder="1" applyAlignment="1">
      <alignment horizontal="center" vertical="center"/>
    </xf>
    <xf numFmtId="183" fontId="18" fillId="2" borderId="1" xfId="0" applyNumberFormat="1" applyFont="1" applyFill="1" applyBorder="1" applyAlignment="1">
      <alignment horizontal="center" vertical="center"/>
    </xf>
    <xf numFmtId="10" fontId="20" fillId="2" borderId="1" xfId="0" applyNumberFormat="1" applyFont="1" applyFill="1" applyBorder="1" applyAlignment="1">
      <alignment horizontal="center" vertical="center" wrapText="1"/>
    </xf>
    <xf numFmtId="179" fontId="20" fillId="2" borderId="1" xfId="0" applyNumberFormat="1" applyFont="1" applyFill="1" applyBorder="1" applyAlignment="1">
      <alignment horizontal="center" vertical="center" wrapText="1"/>
    </xf>
    <xf numFmtId="182" fontId="20" fillId="2" borderId="1" xfId="0" applyNumberFormat="1" applyFont="1" applyFill="1" applyBorder="1" applyAlignment="1">
      <alignment horizontal="center" vertical="center" wrapText="1"/>
    </xf>
    <xf numFmtId="183" fontId="20" fillId="2" borderId="1" xfId="0" applyNumberFormat="1" applyFont="1" applyFill="1" applyBorder="1" applyAlignment="1">
      <alignment horizontal="center" vertical="center" wrapText="1"/>
    </xf>
    <xf numFmtId="178" fontId="20" fillId="2" borderId="1" xfId="0" applyNumberFormat="1" applyFont="1" applyFill="1" applyBorder="1" applyAlignment="1">
      <alignment horizontal="center" vertical="center" wrapText="1"/>
    </xf>
    <xf numFmtId="180" fontId="2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10" fontId="20" fillId="2" borderId="5" xfId="0" applyNumberFormat="1" applyFont="1" applyFill="1" applyBorder="1" applyAlignment="1">
      <alignment horizontal="center" vertical="center" wrapText="1"/>
    </xf>
    <xf numFmtId="179" fontId="20" fillId="2" borderId="5" xfId="0" applyNumberFormat="1" applyFont="1" applyFill="1" applyBorder="1" applyAlignment="1">
      <alignment horizontal="center" vertical="center" wrapText="1"/>
    </xf>
    <xf numFmtId="10" fontId="20" fillId="2" borderId="0" xfId="0" applyNumberFormat="1" applyFont="1" applyFill="1" applyAlignment="1">
      <alignment horizontal="center" vertical="center" wrapText="1"/>
    </xf>
    <xf numFmtId="178" fontId="20" fillId="2" borderId="5" xfId="0" applyNumberFormat="1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179" fontId="20" fillId="2" borderId="11" xfId="0" applyNumberFormat="1" applyFont="1" applyFill="1" applyBorder="1" applyAlignment="1">
      <alignment horizontal="center" vertical="center" wrapText="1"/>
    </xf>
    <xf numFmtId="179" fontId="20" fillId="2" borderId="32" xfId="0" applyNumberFormat="1" applyFont="1" applyFill="1" applyBorder="1" applyAlignment="1">
      <alignment horizontal="center" vertical="center" wrapText="1"/>
    </xf>
    <xf numFmtId="179" fontId="20" fillId="2" borderId="21" xfId="0" applyNumberFormat="1" applyFont="1" applyFill="1" applyBorder="1" applyAlignment="1">
      <alignment horizontal="center" vertical="center" wrapText="1"/>
    </xf>
    <xf numFmtId="10" fontId="18" fillId="2" borderId="31" xfId="0" applyNumberFormat="1" applyFont="1" applyFill="1" applyBorder="1" applyAlignment="1">
      <alignment horizontal="center" vertical="center" wrapText="1"/>
    </xf>
    <xf numFmtId="10" fontId="18" fillId="2" borderId="33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0" fontId="18" fillId="2" borderId="38" xfId="0" applyNumberFormat="1" applyFont="1" applyFill="1" applyBorder="1" applyAlignment="1">
      <alignment horizontal="center" vertical="center" wrapText="1"/>
    </xf>
    <xf numFmtId="179" fontId="24" fillId="2" borderId="1" xfId="0" applyNumberFormat="1" applyFont="1" applyFill="1" applyBorder="1" applyAlignment="1">
      <alignment horizontal="center" vertical="center"/>
    </xf>
    <xf numFmtId="179" fontId="24" fillId="2" borderId="32" xfId="0" applyNumberFormat="1" applyFont="1" applyFill="1" applyBorder="1" applyAlignment="1">
      <alignment horizontal="center" vertical="center" wrapText="1"/>
    </xf>
    <xf numFmtId="178" fontId="20" fillId="2" borderId="0" xfId="0" applyNumberFormat="1" applyFont="1" applyFill="1" applyAlignment="1"/>
    <xf numFmtId="10" fontId="20" fillId="2" borderId="27" xfId="0" applyNumberFormat="1" applyFont="1" applyFill="1" applyBorder="1" applyAlignment="1">
      <alignment horizontal="center" vertical="center"/>
    </xf>
    <xf numFmtId="10" fontId="20" fillId="2" borderId="16" xfId="0" applyNumberFormat="1" applyFont="1" applyFill="1" applyBorder="1" applyAlignment="1">
      <alignment horizontal="center" vertical="center"/>
    </xf>
    <xf numFmtId="183" fontId="20" fillId="2" borderId="1" xfId="0" applyNumberFormat="1" applyFont="1" applyFill="1" applyBorder="1" applyAlignment="1">
      <alignment horizontal="center" vertical="center"/>
    </xf>
    <xf numFmtId="182" fontId="20" fillId="2" borderId="1" xfId="0" applyNumberFormat="1" applyFont="1" applyFill="1" applyBorder="1" applyAlignment="1">
      <alignment horizontal="center" vertical="center"/>
    </xf>
    <xf numFmtId="184" fontId="18" fillId="2" borderId="1" xfId="0" applyNumberFormat="1" applyFont="1" applyFill="1" applyBorder="1" applyAlignment="1">
      <alignment horizontal="center" vertical="center"/>
    </xf>
    <xf numFmtId="0" fontId="20" fillId="2" borderId="37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179" fontId="24" fillId="2" borderId="21" xfId="0" applyNumberFormat="1" applyFont="1" applyFill="1" applyBorder="1" applyAlignment="1">
      <alignment horizontal="center" vertical="center" wrapText="1"/>
    </xf>
    <xf numFmtId="178" fontId="19" fillId="2" borderId="16" xfId="0" applyNumberFormat="1" applyFont="1" applyFill="1" applyBorder="1" applyAlignment="1">
      <alignment horizontal="center" vertical="center" wrapText="1"/>
    </xf>
    <xf numFmtId="183" fontId="20" fillId="2" borderId="16" xfId="0" applyNumberFormat="1" applyFont="1" applyFill="1" applyBorder="1" applyAlignment="1">
      <alignment horizontal="center" vertical="center"/>
    </xf>
    <xf numFmtId="179" fontId="20" fillId="2" borderId="16" xfId="0" applyNumberFormat="1" applyFont="1" applyFill="1" applyBorder="1" applyAlignment="1">
      <alignment horizontal="center" vertical="center"/>
    </xf>
    <xf numFmtId="182" fontId="20" fillId="2" borderId="16" xfId="0" applyNumberFormat="1" applyFont="1" applyFill="1" applyBorder="1" applyAlignment="1">
      <alignment horizontal="center" vertical="center"/>
    </xf>
    <xf numFmtId="180" fontId="20" fillId="2" borderId="26" xfId="0" applyNumberFormat="1" applyFont="1" applyFill="1" applyBorder="1" applyAlignment="1">
      <alignment horizontal="center" vertical="center"/>
    </xf>
    <xf numFmtId="180" fontId="20" fillId="2" borderId="16" xfId="0" applyNumberFormat="1" applyFont="1" applyFill="1" applyBorder="1" applyAlignment="1">
      <alignment horizontal="center" vertical="center"/>
    </xf>
    <xf numFmtId="10" fontId="20" fillId="2" borderId="16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/>
    </xf>
    <xf numFmtId="180" fontId="21" fillId="2" borderId="15" xfId="0" applyNumberFormat="1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180" fontId="19" fillId="2" borderId="39" xfId="0" applyNumberFormat="1" applyFont="1" applyFill="1" applyBorder="1" applyAlignment="1">
      <alignment horizontal="center" vertical="center"/>
    </xf>
    <xf numFmtId="180" fontId="19" fillId="2" borderId="1" xfId="0" applyNumberFormat="1" applyFont="1" applyFill="1" applyBorder="1" applyAlignment="1">
      <alignment horizontal="center" vertical="center"/>
    </xf>
    <xf numFmtId="10" fontId="19" fillId="2" borderId="7" xfId="0" applyNumberFormat="1" applyFont="1" applyFill="1" applyBorder="1" applyAlignment="1">
      <alignment horizontal="center" vertical="center"/>
    </xf>
    <xf numFmtId="182" fontId="19" fillId="2" borderId="7" xfId="0" applyNumberFormat="1" applyFont="1" applyFill="1" applyBorder="1" applyAlignment="1">
      <alignment horizontal="center" vertical="center"/>
    </xf>
    <xf numFmtId="182" fontId="19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79" fontId="21" fillId="2" borderId="1" xfId="0" applyNumberFormat="1" applyFont="1" applyFill="1" applyBorder="1" applyAlignment="1">
      <alignment horizontal="center" vertical="center"/>
    </xf>
    <xf numFmtId="180" fontId="21" fillId="2" borderId="41" xfId="0" applyNumberFormat="1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83" fontId="19" fillId="2" borderId="15" xfId="0" applyNumberFormat="1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10" fontId="19" fillId="2" borderId="38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179" fontId="19" fillId="2" borderId="4" xfId="0" applyNumberFormat="1" applyFont="1" applyFill="1" applyBorder="1" applyAlignment="1">
      <alignment horizontal="center" vertical="center" wrapText="1"/>
    </xf>
    <xf numFmtId="10" fontId="21" fillId="2" borderId="17" xfId="0" applyNumberFormat="1" applyFont="1" applyFill="1" applyBorder="1" applyAlignment="1">
      <alignment horizontal="center" vertical="center" wrapText="1"/>
    </xf>
    <xf numFmtId="179" fontId="21" fillId="2" borderId="23" xfId="0" applyNumberFormat="1" applyFont="1" applyFill="1" applyBorder="1" applyAlignment="1">
      <alignment horizontal="center" vertical="center" wrapText="1"/>
    </xf>
    <xf numFmtId="10" fontId="21" fillId="2" borderId="5" xfId="0" applyNumberFormat="1" applyFont="1" applyFill="1" applyBorder="1" applyAlignment="1">
      <alignment horizontal="center" vertical="center" wrapText="1"/>
    </xf>
    <xf numFmtId="10" fontId="21" fillId="2" borderId="23" xfId="0" applyNumberFormat="1" applyFont="1" applyFill="1" applyBorder="1" applyAlignment="1">
      <alignment horizontal="center" vertical="center" wrapText="1"/>
    </xf>
    <xf numFmtId="178" fontId="20" fillId="2" borderId="0" xfId="0" applyNumberFormat="1" applyFont="1" applyFill="1" applyAlignment="1">
      <alignment horizontal="center" vertical="center" wrapText="1"/>
    </xf>
    <xf numFmtId="178" fontId="20" fillId="2" borderId="22" xfId="0" applyNumberFormat="1" applyFont="1" applyFill="1" applyBorder="1" applyAlignment="1">
      <alignment horizontal="center" vertical="center" wrapText="1"/>
    </xf>
    <xf numFmtId="180" fontId="26" fillId="2" borderId="5" xfId="0" applyNumberFormat="1" applyFont="1" applyFill="1" applyBorder="1" applyAlignment="1">
      <alignment horizontal="right" vertical="center"/>
    </xf>
    <xf numFmtId="0" fontId="20" fillId="2" borderId="5" xfId="0" applyFont="1" applyFill="1" applyBorder="1" applyAlignment="1">
      <alignment horizontal="center" vertical="center" wrapText="1"/>
    </xf>
    <xf numFmtId="10" fontId="20" fillId="2" borderId="20" xfId="0" applyNumberFormat="1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10" fontId="20" fillId="2" borderId="23" xfId="0" applyNumberFormat="1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180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80" fontId="18" fillId="2" borderId="16" xfId="0" applyNumberFormat="1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180" fontId="20" fillId="2" borderId="39" xfId="0" applyNumberFormat="1" applyFont="1" applyFill="1" applyBorder="1" applyAlignment="1">
      <alignment horizontal="center" vertical="center"/>
    </xf>
    <xf numFmtId="180" fontId="18" fillId="2" borderId="26" xfId="0" applyNumberFormat="1" applyFont="1" applyFill="1" applyBorder="1" applyAlignment="1">
      <alignment horizontal="center" vertical="center"/>
    </xf>
    <xf numFmtId="4" fontId="18" fillId="2" borderId="21" xfId="0" applyNumberFormat="1" applyFont="1" applyFill="1" applyBorder="1" applyAlignment="1">
      <alignment horizontal="center" vertical="center"/>
    </xf>
    <xf numFmtId="183" fontId="20" fillId="2" borderId="10" xfId="0" applyNumberFormat="1" applyFont="1" applyFill="1" applyBorder="1" applyAlignment="1">
      <alignment horizontal="center" vertical="center" wrapText="1"/>
    </xf>
    <xf numFmtId="49" fontId="20" fillId="2" borderId="10" xfId="0" applyNumberFormat="1" applyFont="1" applyFill="1" applyBorder="1" applyAlignment="1">
      <alignment horizontal="center" vertical="center" wrapText="1"/>
    </xf>
    <xf numFmtId="10" fontId="20" fillId="2" borderId="42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79" fontId="18" fillId="2" borderId="33" xfId="0" applyNumberFormat="1" applyFont="1" applyFill="1" applyBorder="1" applyAlignment="1">
      <alignment horizontal="center" vertical="center" wrapText="1"/>
    </xf>
    <xf numFmtId="10" fontId="18" fillId="2" borderId="1" xfId="0" applyNumberFormat="1" applyFont="1" applyFill="1" applyBorder="1" applyAlignment="1">
      <alignment horizontal="center" vertical="center" wrapText="1"/>
    </xf>
    <xf numFmtId="180" fontId="26" fillId="2" borderId="1" xfId="0" applyNumberFormat="1" applyFont="1" applyFill="1" applyBorder="1" applyAlignment="1">
      <alignment horizontal="right" vertical="center"/>
    </xf>
    <xf numFmtId="4" fontId="20" fillId="2" borderId="1" xfId="0" applyNumberFormat="1" applyFont="1" applyFill="1" applyBorder="1" applyAlignment="1">
      <alignment horizontal="center" vertical="center" wrapText="1"/>
    </xf>
    <xf numFmtId="183" fontId="19" fillId="2" borderId="5" xfId="0" applyNumberFormat="1" applyFont="1" applyFill="1" applyBorder="1" applyAlignment="1">
      <alignment horizontal="center" vertical="center" wrapText="1"/>
    </xf>
    <xf numFmtId="179" fontId="19" fillId="2" borderId="7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right" vertical="center"/>
    </xf>
    <xf numFmtId="179" fontId="26" fillId="2" borderId="5" xfId="0" applyNumberFormat="1" applyFont="1" applyFill="1" applyBorder="1" applyAlignment="1">
      <alignment horizontal="right" vertical="center"/>
    </xf>
    <xf numFmtId="179" fontId="25" fillId="2" borderId="10" xfId="0" applyNumberFormat="1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180" fontId="18" fillId="2" borderId="32" xfId="0" applyNumberFormat="1" applyFont="1" applyFill="1" applyBorder="1" applyAlignment="1">
      <alignment horizontal="center" vertical="center"/>
    </xf>
    <xf numFmtId="179" fontId="20" fillId="2" borderId="7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right" vertical="center"/>
    </xf>
    <xf numFmtId="179" fontId="26" fillId="2" borderId="1" xfId="0" applyNumberFormat="1" applyFont="1" applyFill="1" applyBorder="1" applyAlignment="1">
      <alignment horizontal="right" vertical="center"/>
    </xf>
    <xf numFmtId="179" fontId="24" fillId="2" borderId="10" xfId="0" applyNumberFormat="1" applyFont="1" applyFill="1" applyBorder="1" applyAlignment="1">
      <alignment horizontal="center" vertical="center"/>
    </xf>
    <xf numFmtId="180" fontId="18" fillId="2" borderId="43" xfId="0" applyNumberFormat="1" applyFont="1" applyFill="1" applyBorder="1" applyAlignment="1">
      <alignment horizontal="center" vertical="center"/>
    </xf>
    <xf numFmtId="179" fontId="18" fillId="2" borderId="1" xfId="0" applyNumberFormat="1" applyFont="1" applyFill="1" applyBorder="1" applyAlignment="1">
      <alignment horizontal="center" vertical="center"/>
    </xf>
    <xf numFmtId="178" fontId="20" fillId="2" borderId="7" xfId="0" applyNumberFormat="1" applyFont="1" applyFill="1" applyBorder="1" applyAlignment="1">
      <alignment horizontal="center" vertical="center" wrapText="1"/>
    </xf>
    <xf numFmtId="49" fontId="20" fillId="2" borderId="7" xfId="0" applyNumberFormat="1" applyFont="1" applyFill="1" applyBorder="1" applyAlignment="1">
      <alignment horizontal="center" vertical="center" wrapText="1"/>
    </xf>
    <xf numFmtId="10" fontId="20" fillId="2" borderId="44" xfId="0" applyNumberFormat="1" applyFont="1" applyFill="1" applyBorder="1" applyAlignment="1">
      <alignment horizontal="center" vertical="center" wrapText="1"/>
    </xf>
    <xf numFmtId="178" fontId="20" fillId="2" borderId="45" xfId="0" applyNumberFormat="1" applyFont="1" applyFill="1" applyBorder="1" applyAlignment="1">
      <alignment horizontal="center" vertical="center" wrapText="1"/>
    </xf>
    <xf numFmtId="178" fontId="20" fillId="2" borderId="15" xfId="0" applyNumberFormat="1" applyFont="1" applyFill="1" applyBorder="1" applyAlignment="1">
      <alignment horizontal="center" vertical="center" wrapText="1"/>
    </xf>
    <xf numFmtId="180" fontId="20" fillId="2" borderId="15" xfId="0" applyNumberFormat="1" applyFont="1" applyFill="1" applyBorder="1" applyAlignment="1">
      <alignment horizontal="center" vertical="center" wrapText="1"/>
    </xf>
    <xf numFmtId="10" fontId="20" fillId="2" borderId="38" xfId="0" applyNumberFormat="1" applyFont="1" applyFill="1" applyBorder="1" applyAlignment="1">
      <alignment horizontal="center" vertical="center" wrapText="1"/>
    </xf>
    <xf numFmtId="10" fontId="20" fillId="2" borderId="17" xfId="0" applyNumberFormat="1" applyFont="1" applyFill="1" applyBorder="1" applyAlignment="1">
      <alignment horizontal="center" vertical="center" wrapText="1"/>
    </xf>
    <xf numFmtId="179" fontId="20" fillId="2" borderId="41" xfId="0" applyNumberFormat="1" applyFont="1" applyFill="1" applyBorder="1" applyAlignment="1">
      <alignment horizontal="center" vertical="center" wrapText="1"/>
    </xf>
    <xf numFmtId="10" fontId="18" fillId="2" borderId="17" xfId="0" applyNumberFormat="1" applyFont="1" applyFill="1" applyBorder="1" applyAlignment="1">
      <alignment horizontal="center" vertical="center" wrapText="1"/>
    </xf>
    <xf numFmtId="179" fontId="18" fillId="2" borderId="17" xfId="0" applyNumberFormat="1" applyFont="1" applyFill="1" applyBorder="1" applyAlignment="1">
      <alignment horizontal="center" vertical="center" wrapText="1"/>
    </xf>
    <xf numFmtId="49" fontId="26" fillId="2" borderId="15" xfId="0" applyNumberFormat="1" applyFont="1" applyFill="1" applyBorder="1" applyAlignment="1">
      <alignment horizontal="right" vertical="center"/>
    </xf>
    <xf numFmtId="179" fontId="26" fillId="2" borderId="15" xfId="0" applyNumberFormat="1" applyFont="1" applyFill="1" applyBorder="1" applyAlignment="1">
      <alignment horizontal="right" vertical="center"/>
    </xf>
    <xf numFmtId="0" fontId="20" fillId="2" borderId="15" xfId="0" applyFont="1" applyFill="1" applyBorder="1" applyAlignment="1">
      <alignment horizontal="center" vertical="center" wrapText="1"/>
    </xf>
    <xf numFmtId="4" fontId="20" fillId="2" borderId="15" xfId="0" applyNumberFormat="1" applyFont="1" applyFill="1" applyBorder="1" applyAlignment="1">
      <alignment horizontal="center" vertical="center" wrapText="1"/>
    </xf>
    <xf numFmtId="179" fontId="21" fillId="2" borderId="0" xfId="0" applyNumberFormat="1" applyFont="1" applyFill="1" applyAlignment="1">
      <alignment horizontal="center" vertical="center"/>
    </xf>
    <xf numFmtId="180" fontId="27" fillId="2" borderId="5" xfId="0" applyNumberFormat="1" applyFont="1" applyFill="1" applyBorder="1" applyAlignment="1">
      <alignment vertical="center" wrapText="1"/>
    </xf>
    <xf numFmtId="180" fontId="26" fillId="2" borderId="5" xfId="0" applyNumberFormat="1" applyFont="1" applyFill="1" applyBorder="1" applyAlignment="1">
      <alignment vertical="center" wrapText="1"/>
    </xf>
    <xf numFmtId="179" fontId="28" fillId="2" borderId="10" xfId="0" applyNumberFormat="1" applyFont="1" applyFill="1" applyBorder="1" applyAlignment="1">
      <alignment horizontal="center" vertical="center"/>
    </xf>
    <xf numFmtId="180" fontId="26" fillId="2" borderId="1" xfId="0" applyNumberFormat="1" applyFont="1" applyFill="1" applyBorder="1" applyAlignment="1">
      <alignment vertical="center" wrapText="1"/>
    </xf>
    <xf numFmtId="178" fontId="18" fillId="2" borderId="0" xfId="0" applyNumberFormat="1" applyFont="1" applyFill="1" applyAlignment="1">
      <alignment horizontal="center" vertical="center" wrapText="1"/>
    </xf>
    <xf numFmtId="179" fontId="29" fillId="2" borderId="10" xfId="0" applyNumberFormat="1" applyFont="1" applyFill="1" applyBorder="1" applyAlignment="1">
      <alignment horizontal="center" vertical="center"/>
    </xf>
    <xf numFmtId="10" fontId="20" fillId="2" borderId="7" xfId="0" applyNumberFormat="1" applyFont="1" applyFill="1" applyBorder="1" applyAlignment="1">
      <alignment horizontal="center" vertical="center"/>
    </xf>
    <xf numFmtId="10" fontId="20" fillId="2" borderId="39" xfId="0" applyNumberFormat="1" applyFont="1" applyFill="1" applyBorder="1" applyAlignment="1">
      <alignment horizontal="center" vertical="center"/>
    </xf>
    <xf numFmtId="49" fontId="18" fillId="2" borderId="7" xfId="0" applyNumberFormat="1" applyFont="1" applyFill="1" applyBorder="1" applyAlignment="1">
      <alignment horizontal="center" vertical="center" wrapText="1"/>
    </xf>
    <xf numFmtId="178" fontId="18" fillId="2" borderId="15" xfId="0" applyNumberFormat="1" applyFont="1" applyFill="1" applyBorder="1" applyAlignment="1">
      <alignment horizontal="center" vertical="center" wrapText="1"/>
    </xf>
    <xf numFmtId="180" fontId="26" fillId="2" borderId="17" xfId="0" applyNumberFormat="1" applyFont="1" applyFill="1" applyBorder="1" applyAlignment="1">
      <alignment vertical="center" wrapText="1"/>
    </xf>
    <xf numFmtId="4" fontId="20" fillId="2" borderId="17" xfId="0" applyNumberFormat="1" applyFont="1" applyFill="1" applyBorder="1" applyAlignment="1">
      <alignment horizontal="center" vertical="center" wrapText="1"/>
    </xf>
    <xf numFmtId="178" fontId="18" fillId="2" borderId="45" xfId="0" applyNumberFormat="1" applyFont="1" applyFill="1" applyBorder="1" applyAlignment="1">
      <alignment horizontal="center" vertical="center" wrapText="1"/>
    </xf>
    <xf numFmtId="180" fontId="26" fillId="2" borderId="15" xfId="0" applyNumberFormat="1" applyFont="1" applyFill="1" applyBorder="1" applyAlignment="1">
      <alignment vertical="center" wrapText="1"/>
    </xf>
    <xf numFmtId="179" fontId="29" fillId="2" borderId="7" xfId="0" applyNumberFormat="1" applyFont="1" applyFill="1" applyBorder="1" applyAlignment="1">
      <alignment horizontal="center" vertical="center"/>
    </xf>
    <xf numFmtId="4" fontId="19" fillId="2" borderId="15" xfId="0" applyNumberFormat="1" applyFont="1" applyFill="1" applyBorder="1" applyAlignment="1">
      <alignment horizontal="center" vertical="center" wrapText="1"/>
    </xf>
    <xf numFmtId="10" fontId="19" fillId="2" borderId="17" xfId="0" applyNumberFormat="1" applyFont="1" applyFill="1" applyBorder="1" applyAlignment="1">
      <alignment horizontal="center" vertical="center" wrapText="1"/>
    </xf>
    <xf numFmtId="178" fontId="21" fillId="2" borderId="1" xfId="0" applyNumberFormat="1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/>
    </xf>
    <xf numFmtId="180" fontId="26" fillId="2" borderId="45" xfId="0" applyNumberFormat="1" applyFont="1" applyFill="1" applyBorder="1" applyAlignment="1">
      <alignment vertical="center" wrapText="1"/>
    </xf>
    <xf numFmtId="179" fontId="19" fillId="2" borderId="17" xfId="0" applyNumberFormat="1" applyFont="1" applyFill="1" applyBorder="1" applyAlignment="1">
      <alignment horizontal="center" vertical="center"/>
    </xf>
    <xf numFmtId="183" fontId="21" fillId="2" borderId="1" xfId="0" applyNumberFormat="1" applyFont="1" applyFill="1" applyBorder="1" applyAlignment="1">
      <alignment horizontal="center" vertical="center" wrapText="1"/>
    </xf>
    <xf numFmtId="10" fontId="21" fillId="2" borderId="1" xfId="0" applyNumberFormat="1" applyFont="1" applyFill="1" applyBorder="1" applyAlignment="1">
      <alignment horizontal="center" vertical="center" wrapText="1"/>
    </xf>
    <xf numFmtId="183" fontId="21" fillId="2" borderId="5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178" fontId="21" fillId="2" borderId="11" xfId="0" applyNumberFormat="1" applyFont="1" applyFill="1" applyBorder="1" applyAlignment="1">
      <alignment horizontal="center" vertical="center" wrapText="1"/>
    </xf>
    <xf numFmtId="178" fontId="18" fillId="2" borderId="22" xfId="0" applyNumberFormat="1" applyFont="1" applyFill="1" applyBorder="1" applyAlignment="1">
      <alignment horizontal="center" vertical="center" wrapText="1"/>
    </xf>
    <xf numFmtId="178" fontId="30" fillId="2" borderId="5" xfId="1" applyNumberFormat="1" applyFill="1" applyBorder="1" applyAlignment="1">
      <alignment horizontal="center" vertical="center"/>
    </xf>
    <xf numFmtId="180" fontId="26" fillId="2" borderId="5" xfId="1" applyNumberFormat="1" applyFont="1" applyFill="1" applyBorder="1">
      <alignment vertical="center"/>
    </xf>
    <xf numFmtId="180" fontId="26" fillId="2" borderId="4" xfId="1" applyNumberFormat="1" applyFont="1" applyFill="1" applyBorder="1">
      <alignment vertical="center"/>
    </xf>
    <xf numFmtId="183" fontId="18" fillId="2" borderId="16" xfId="0" applyNumberFormat="1" applyFont="1" applyFill="1" applyBorder="1" applyAlignment="1">
      <alignment horizontal="center" vertical="center" wrapText="1"/>
    </xf>
    <xf numFmtId="178" fontId="18" fillId="2" borderId="16" xfId="0" applyNumberFormat="1" applyFont="1" applyFill="1" applyBorder="1" applyAlignment="1">
      <alignment horizontal="center" vertical="center" wrapText="1"/>
    </xf>
    <xf numFmtId="49" fontId="20" fillId="2" borderId="16" xfId="0" applyNumberFormat="1" applyFont="1" applyFill="1" applyBorder="1" applyAlignment="1">
      <alignment horizontal="center" vertical="center" wrapText="1"/>
    </xf>
    <xf numFmtId="10" fontId="20" fillId="2" borderId="28" xfId="0" applyNumberFormat="1" applyFont="1" applyFill="1" applyBorder="1" applyAlignment="1">
      <alignment horizontal="center" vertical="center" wrapText="1"/>
    </xf>
    <xf numFmtId="178" fontId="30" fillId="2" borderId="1" xfId="1" applyNumberFormat="1" applyFill="1" applyBorder="1" applyAlignment="1">
      <alignment horizontal="center" vertical="center" wrapText="1"/>
    </xf>
    <xf numFmtId="180" fontId="26" fillId="2" borderId="1" xfId="1" applyNumberFormat="1" applyFont="1" applyFill="1" applyBorder="1" applyAlignment="1">
      <alignment vertical="center" wrapText="1"/>
    </xf>
    <xf numFmtId="180" fontId="26" fillId="2" borderId="32" xfId="1" applyNumberFormat="1" applyFont="1" applyFill="1" applyBorder="1" applyAlignment="1">
      <alignment vertical="center" wrapText="1"/>
    </xf>
    <xf numFmtId="178" fontId="30" fillId="2" borderId="15" xfId="1" applyNumberFormat="1" applyFill="1" applyBorder="1" applyAlignment="1">
      <alignment horizontal="center" vertical="center" wrapText="1"/>
    </xf>
    <xf numFmtId="180" fontId="26" fillId="2" borderId="15" xfId="1" applyNumberFormat="1" applyFont="1" applyFill="1" applyBorder="1" applyAlignment="1">
      <alignment vertical="center" wrapText="1"/>
    </xf>
    <xf numFmtId="180" fontId="26" fillId="2" borderId="45" xfId="1" applyNumberFormat="1" applyFont="1" applyFill="1" applyBorder="1" applyAlignment="1">
      <alignment vertical="center" wrapText="1"/>
    </xf>
    <xf numFmtId="183" fontId="21" fillId="2" borderId="17" xfId="0" applyNumberFormat="1" applyFont="1" applyFill="1" applyBorder="1" applyAlignment="1">
      <alignment horizontal="center" vertical="center" wrapText="1"/>
    </xf>
    <xf numFmtId="178" fontId="21" fillId="2" borderId="17" xfId="0" applyNumberFormat="1" applyFont="1" applyFill="1" applyBorder="1" applyAlignment="1">
      <alignment horizontal="center" vertical="center" wrapText="1"/>
    </xf>
    <xf numFmtId="178" fontId="21" fillId="2" borderId="15" xfId="0" applyNumberFormat="1" applyFont="1" applyFill="1" applyBorder="1" applyAlignment="1">
      <alignment horizontal="center" vertical="center" wrapText="1"/>
    </xf>
    <xf numFmtId="49" fontId="21" fillId="2" borderId="17" xfId="0" applyNumberFormat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183" fontId="18" fillId="2" borderId="18" xfId="0" applyNumberFormat="1" applyFont="1" applyFill="1" applyBorder="1" applyAlignment="1">
      <alignment horizontal="center" vertical="center" wrapText="1"/>
    </xf>
    <xf numFmtId="178" fontId="18" fillId="2" borderId="18" xfId="0" applyNumberFormat="1" applyFont="1" applyFill="1" applyBorder="1" applyAlignment="1">
      <alignment horizontal="center" vertical="center" wrapText="1"/>
    </xf>
    <xf numFmtId="10" fontId="20" fillId="2" borderId="34" xfId="0" applyNumberFormat="1" applyFont="1" applyFill="1" applyBorder="1" applyAlignment="1">
      <alignment horizontal="center" vertical="center" wrapText="1"/>
    </xf>
    <xf numFmtId="10" fontId="19" fillId="2" borderId="1" xfId="0" applyNumberFormat="1" applyFont="1" applyFill="1" applyBorder="1" applyAlignment="1">
      <alignment horizontal="center" vertical="center"/>
    </xf>
    <xf numFmtId="4" fontId="21" fillId="2" borderId="21" xfId="0" applyNumberFormat="1" applyFont="1" applyFill="1" applyBorder="1" applyAlignment="1">
      <alignment horizontal="center" vertical="center"/>
    </xf>
    <xf numFmtId="49" fontId="21" fillId="2" borderId="5" xfId="0" applyNumberFormat="1" applyFont="1" applyFill="1" applyBorder="1" applyAlignment="1">
      <alignment horizontal="center"/>
    </xf>
    <xf numFmtId="0" fontId="21" fillId="2" borderId="23" xfId="0" applyFont="1" applyFill="1" applyBorder="1" applyAlignment="1">
      <alignment horizontal="center" vertical="center" wrapText="1"/>
    </xf>
    <xf numFmtId="180" fontId="27" fillId="2" borderId="5" xfId="0" applyNumberFormat="1" applyFont="1" applyFill="1" applyBorder="1">
      <alignment vertical="center"/>
    </xf>
    <xf numFmtId="179" fontId="19" fillId="2" borderId="23" xfId="0" applyNumberFormat="1" applyFont="1" applyFill="1" applyBorder="1" applyAlignment="1">
      <alignment horizontal="center" vertical="center" wrapText="1"/>
    </xf>
    <xf numFmtId="178" fontId="18" fillId="2" borderId="5" xfId="0" applyNumberFormat="1" applyFont="1" applyFill="1" applyBorder="1" applyAlignment="1">
      <alignment horizontal="center" vertical="center" wrapText="1"/>
    </xf>
    <xf numFmtId="180" fontId="26" fillId="2" borderId="5" xfId="0" applyNumberFormat="1" applyFont="1" applyFill="1" applyBorder="1">
      <alignment vertical="center"/>
    </xf>
    <xf numFmtId="49" fontId="18" fillId="2" borderId="10" xfId="0" applyNumberFormat="1" applyFont="1" applyFill="1" applyBorder="1" applyAlignment="1">
      <alignment horizontal="center"/>
    </xf>
    <xf numFmtId="4" fontId="18" fillId="2" borderId="33" xfId="0" applyNumberFormat="1" applyFont="1" applyFill="1" applyBorder="1" applyAlignment="1">
      <alignment horizontal="center" vertical="center" wrapText="1"/>
    </xf>
    <xf numFmtId="180" fontId="26" fillId="2" borderId="1" xfId="0" applyNumberFormat="1" applyFont="1" applyFill="1" applyBorder="1">
      <alignment vertical="center"/>
    </xf>
    <xf numFmtId="179" fontId="20" fillId="2" borderId="33" xfId="0" applyNumberFormat="1" applyFont="1" applyFill="1" applyBorder="1" applyAlignment="1">
      <alignment horizontal="center" vertical="center" wrapText="1"/>
    </xf>
    <xf numFmtId="49" fontId="18" fillId="2" borderId="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 wrapText="1"/>
    </xf>
    <xf numFmtId="4" fontId="18" fillId="2" borderId="17" xfId="0" applyNumberFormat="1" applyFont="1" applyFill="1" applyBorder="1" applyAlignment="1">
      <alignment horizontal="center" vertical="center" wrapText="1"/>
    </xf>
    <xf numFmtId="180" fontId="26" fillId="2" borderId="17" xfId="0" applyNumberFormat="1" applyFont="1" applyFill="1" applyBorder="1">
      <alignment vertical="center"/>
    </xf>
    <xf numFmtId="179" fontId="20" fillId="2" borderId="17" xfId="0" applyNumberFormat="1" applyFont="1" applyFill="1" applyBorder="1" applyAlignment="1">
      <alignment horizontal="center" vertical="center" wrapText="1"/>
    </xf>
    <xf numFmtId="180" fontId="26" fillId="2" borderId="15" xfId="0" applyNumberFormat="1" applyFont="1" applyFill="1" applyBorder="1">
      <alignment vertical="center"/>
    </xf>
    <xf numFmtId="179" fontId="24" fillId="2" borderId="7" xfId="0" applyNumberFormat="1" applyFont="1" applyFill="1" applyBorder="1" applyAlignment="1">
      <alignment horizontal="center" vertical="center"/>
    </xf>
    <xf numFmtId="3" fontId="27" fillId="2" borderId="5" xfId="0" applyNumberFormat="1" applyFont="1" applyFill="1" applyBorder="1" applyAlignment="1">
      <alignment horizontal="center"/>
    </xf>
    <xf numFmtId="49" fontId="27" fillId="2" borderId="5" xfId="0" applyNumberFormat="1" applyFont="1" applyFill="1" applyBorder="1" applyAlignment="1">
      <alignment horizontal="center"/>
    </xf>
    <xf numFmtId="180" fontId="26" fillId="2" borderId="41" xfId="0" applyNumberFormat="1" applyFont="1" applyFill="1" applyBorder="1" applyAlignment="1">
      <alignment vertical="center" wrapText="1"/>
    </xf>
    <xf numFmtId="3" fontId="26" fillId="2" borderId="10" xfId="0" applyNumberFormat="1" applyFont="1" applyFill="1" applyBorder="1" applyAlignment="1">
      <alignment horizontal="center"/>
    </xf>
    <xf numFmtId="49" fontId="26" fillId="2" borderId="10" xfId="0" applyNumberFormat="1" applyFont="1" applyFill="1" applyBorder="1" applyAlignment="1">
      <alignment horizontal="center"/>
    </xf>
    <xf numFmtId="180" fontId="26" fillId="2" borderId="32" xfId="0" applyNumberFormat="1" applyFont="1" applyFill="1" applyBorder="1" applyAlignment="1">
      <alignment vertical="center" wrapText="1"/>
    </xf>
    <xf numFmtId="3" fontId="26" fillId="2" borderId="7" xfId="0" applyNumberFormat="1" applyFont="1" applyFill="1" applyBorder="1" applyAlignment="1">
      <alignment horizontal="center"/>
    </xf>
    <xf numFmtId="49" fontId="26" fillId="2" borderId="7" xfId="0" applyNumberFormat="1" applyFont="1" applyFill="1" applyBorder="1" applyAlignment="1">
      <alignment horizontal="center"/>
    </xf>
    <xf numFmtId="179" fontId="19" fillId="2" borderId="20" xfId="0" applyNumberFormat="1" applyFont="1" applyFill="1" applyBorder="1" applyAlignment="1">
      <alignment horizontal="center" vertical="center" wrapText="1"/>
    </xf>
    <xf numFmtId="179" fontId="19" fillId="2" borderId="0" xfId="0" applyNumberFormat="1" applyFont="1" applyFill="1" applyAlignment="1">
      <alignment horizontal="center" vertical="center" wrapText="1"/>
    </xf>
    <xf numFmtId="179" fontId="20" fillId="2" borderId="31" xfId="0" applyNumberFormat="1" applyFont="1" applyFill="1" applyBorder="1" applyAlignment="1">
      <alignment horizontal="center" vertical="center" wrapText="1"/>
    </xf>
    <xf numFmtId="179" fontId="20" fillId="2" borderId="0" xfId="0" applyNumberFormat="1" applyFont="1" applyFill="1" applyAlignment="1">
      <alignment horizontal="center" vertical="center" wrapText="1"/>
    </xf>
    <xf numFmtId="10" fontId="19" fillId="2" borderId="17" xfId="0" applyNumberFormat="1" applyFont="1" applyFill="1" applyBorder="1" applyAlignment="1">
      <alignment horizontal="center" vertical="center"/>
    </xf>
    <xf numFmtId="179" fontId="19" fillId="2" borderId="45" xfId="0" applyNumberFormat="1" applyFont="1" applyFill="1" applyBorder="1" applyAlignment="1">
      <alignment horizontal="center" vertical="center"/>
    </xf>
    <xf numFmtId="179" fontId="21" fillId="2" borderId="5" xfId="0" applyNumberFormat="1" applyFont="1" applyFill="1" applyBorder="1" applyAlignment="1">
      <alignment horizontal="center" vertical="center" wrapText="1"/>
    </xf>
    <xf numFmtId="10" fontId="20" fillId="2" borderId="17" xfId="0" applyNumberFormat="1" applyFont="1" applyFill="1" applyBorder="1" applyAlignment="1">
      <alignment horizontal="center" vertical="center"/>
    </xf>
    <xf numFmtId="179" fontId="20" fillId="2" borderId="45" xfId="0" applyNumberFormat="1" applyFont="1" applyFill="1" applyBorder="1" applyAlignment="1">
      <alignment horizontal="center" vertical="center"/>
    </xf>
    <xf numFmtId="178" fontId="20" fillId="2" borderId="11" xfId="0" applyNumberFormat="1" applyFont="1" applyFill="1" applyBorder="1" applyAlignment="1">
      <alignment horizontal="left" vertical="center" wrapText="1"/>
    </xf>
    <xf numFmtId="179" fontId="18" fillId="2" borderId="1" xfId="0" applyNumberFormat="1" applyFont="1" applyFill="1" applyBorder="1" applyAlignment="1">
      <alignment horizontal="center" vertical="center" wrapText="1"/>
    </xf>
    <xf numFmtId="179" fontId="18" fillId="2" borderId="15" xfId="0" applyNumberFormat="1" applyFont="1" applyFill="1" applyBorder="1" applyAlignment="1">
      <alignment horizontal="center" vertical="center" wrapText="1"/>
    </xf>
    <xf numFmtId="179" fontId="20" fillId="2" borderId="38" xfId="0" applyNumberFormat="1" applyFont="1" applyFill="1" applyBorder="1" applyAlignment="1">
      <alignment horizontal="center" vertical="center" wrapText="1"/>
    </xf>
    <xf numFmtId="180" fontId="26" fillId="2" borderId="45" xfId="0" applyNumberFormat="1" applyFont="1" applyFill="1" applyBorder="1">
      <alignment vertical="center"/>
    </xf>
    <xf numFmtId="4" fontId="20" fillId="2" borderId="10" xfId="0" applyNumberFormat="1" applyFont="1" applyFill="1" applyBorder="1" applyAlignment="1">
      <alignment horizontal="center" vertical="center" wrapText="1"/>
    </xf>
    <xf numFmtId="178" fontId="19" fillId="2" borderId="45" xfId="0" applyNumberFormat="1" applyFont="1" applyFill="1" applyBorder="1" applyAlignment="1">
      <alignment horizontal="center" vertical="center" wrapText="1"/>
    </xf>
    <xf numFmtId="179" fontId="19" fillId="2" borderId="41" xfId="0" applyNumberFormat="1" applyFont="1" applyFill="1" applyBorder="1" applyAlignment="1">
      <alignment horizontal="center" vertical="center" wrapText="1"/>
    </xf>
    <xf numFmtId="179" fontId="21" fillId="2" borderId="17" xfId="0" applyNumberFormat="1" applyFont="1" applyFill="1" applyBorder="1" applyAlignment="1">
      <alignment horizontal="center" vertical="center" wrapText="1"/>
    </xf>
    <xf numFmtId="10" fontId="21" fillId="2" borderId="15" xfId="0" applyNumberFormat="1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/>
    </xf>
    <xf numFmtId="179" fontId="18" fillId="2" borderId="16" xfId="0" applyNumberFormat="1" applyFont="1" applyFill="1" applyBorder="1" applyAlignment="1">
      <alignment horizontal="center" vertical="center"/>
    </xf>
    <xf numFmtId="183" fontId="20" fillId="2" borderId="16" xfId="0" applyNumberFormat="1" applyFont="1" applyFill="1" applyBorder="1" applyAlignment="1">
      <alignment horizontal="center" vertical="center" wrapText="1"/>
    </xf>
    <xf numFmtId="178" fontId="20" fillId="2" borderId="16" xfId="0" applyNumberFormat="1" applyFont="1" applyFill="1" applyBorder="1" applyAlignment="1">
      <alignment horizontal="center" vertical="center" wrapText="1"/>
    </xf>
    <xf numFmtId="179" fontId="20" fillId="2" borderId="0" xfId="0" applyNumberFormat="1" applyFont="1" applyFill="1" applyAlignment="1"/>
    <xf numFmtId="180" fontId="20" fillId="2" borderId="0" xfId="0" applyNumberFormat="1" applyFont="1" applyFill="1" applyAlignment="1"/>
    <xf numFmtId="182" fontId="20" fillId="2" borderId="0" xfId="0" applyNumberFormat="1" applyFont="1" applyFill="1" applyAlignment="1"/>
    <xf numFmtId="180" fontId="20" fillId="2" borderId="0" xfId="0" applyNumberFormat="1" applyFont="1" applyFill="1" applyAlignment="1">
      <alignment horizontal="center" vertical="center"/>
    </xf>
    <xf numFmtId="183" fontId="20" fillId="2" borderId="0" xfId="0" applyNumberFormat="1" applyFont="1" applyFill="1" applyAlignment="1"/>
    <xf numFmtId="49" fontId="20" fillId="2" borderId="0" xfId="0" applyNumberFormat="1" applyFont="1" applyFill="1" applyAlignment="1"/>
    <xf numFmtId="0" fontId="0" fillId="0" borderId="0" xfId="0" applyAlignment="1">
      <alignment vertical="center" wrapText="1"/>
    </xf>
    <xf numFmtId="0" fontId="31" fillId="3" borderId="46" xfId="0" applyFont="1" applyFill="1" applyBorder="1" applyAlignment="1">
      <alignment horizontal="center" vertical="center" wrapText="1"/>
    </xf>
    <xf numFmtId="0" fontId="31" fillId="3" borderId="46" xfId="0" applyFont="1" applyFill="1" applyBorder="1" applyAlignment="1">
      <alignment vertical="center" wrapText="1"/>
    </xf>
    <xf numFmtId="0" fontId="31" fillId="3" borderId="46" xfId="0" applyFont="1" applyFill="1" applyBorder="1" applyAlignment="1">
      <alignment horizontal="left" vertical="center"/>
    </xf>
    <xf numFmtId="0" fontId="31" fillId="3" borderId="46" xfId="0" applyFont="1" applyFill="1" applyBorder="1">
      <alignment vertical="center"/>
    </xf>
    <xf numFmtId="178" fontId="31" fillId="3" borderId="46" xfId="0" applyNumberFormat="1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center" vertical="center"/>
    </xf>
    <xf numFmtId="57" fontId="20" fillId="2" borderId="2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57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57" fontId="18" fillId="2" borderId="22" xfId="0" applyNumberFormat="1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/>
    </xf>
    <xf numFmtId="57" fontId="18" fillId="2" borderId="4" xfId="0" applyNumberFormat="1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178" fontId="18" fillId="2" borderId="1" xfId="0" applyNumberFormat="1" applyFont="1" applyFill="1" applyBorder="1" applyAlignment="1">
      <alignment horizontal="center" vertical="center" wrapText="1"/>
    </xf>
    <xf numFmtId="57" fontId="18" fillId="2" borderId="25" xfId="0" applyNumberFormat="1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57" fontId="18" fillId="2" borderId="10" xfId="0" applyNumberFormat="1" applyFont="1" applyFill="1" applyBorder="1" applyAlignment="1">
      <alignment horizontal="center"/>
    </xf>
    <xf numFmtId="0" fontId="18" fillId="2" borderId="18" xfId="0" applyFont="1" applyFill="1" applyBorder="1" applyAlignment="1">
      <alignment horizontal="center"/>
    </xf>
    <xf numFmtId="178" fontId="19" fillId="2" borderId="4" xfId="0" applyNumberFormat="1" applyFont="1" applyFill="1" applyBorder="1" applyAlignment="1">
      <alignment horizontal="center" vertical="center" wrapText="1"/>
    </xf>
    <xf numFmtId="178" fontId="19" fillId="2" borderId="26" xfId="0" applyNumberFormat="1" applyFont="1" applyFill="1" applyBorder="1" applyAlignment="1">
      <alignment horizontal="center" vertical="center" wrapText="1"/>
    </xf>
    <xf numFmtId="178" fontId="19" fillId="2" borderId="32" xfId="0" applyNumberFormat="1" applyFont="1" applyFill="1" applyBorder="1" applyAlignment="1">
      <alignment horizontal="center" vertical="center" wrapText="1"/>
    </xf>
    <xf numFmtId="178" fontId="21" fillId="2" borderId="5" xfId="0" applyNumberFormat="1" applyFont="1" applyFill="1" applyBorder="1" applyAlignment="1">
      <alignment horizontal="center" vertical="center" wrapText="1"/>
    </xf>
    <xf numFmtId="178" fontId="21" fillId="2" borderId="16" xfId="0" applyNumberFormat="1" applyFont="1" applyFill="1" applyBorder="1" applyAlignment="1">
      <alignment horizontal="center" vertical="center" wrapText="1"/>
    </xf>
    <xf numFmtId="49" fontId="18" fillId="2" borderId="5" xfId="0" applyNumberFormat="1" applyFont="1" applyFill="1" applyBorder="1" applyAlignment="1">
      <alignment horizontal="center" vertical="center" wrapText="1"/>
    </xf>
    <xf numFmtId="49" fontId="18" fillId="2" borderId="16" xfId="0" applyNumberFormat="1" applyFont="1" applyFill="1" applyBorder="1" applyAlignment="1">
      <alignment horizontal="center" vertical="center" wrapText="1"/>
    </xf>
    <xf numFmtId="10" fontId="18" fillId="2" borderId="5" xfId="0" applyNumberFormat="1" applyFont="1" applyFill="1" applyBorder="1" applyAlignment="1">
      <alignment horizontal="center" vertical="center" wrapText="1"/>
    </xf>
    <xf numFmtId="10" fontId="18" fillId="2" borderId="16" xfId="0" applyNumberFormat="1" applyFont="1" applyFill="1" applyBorder="1" applyAlignment="1">
      <alignment horizontal="center" vertical="center" wrapText="1"/>
    </xf>
    <xf numFmtId="10" fontId="18" fillId="2" borderId="19" xfId="0" applyNumberFormat="1" applyFont="1" applyFill="1" applyBorder="1" applyAlignment="1">
      <alignment horizontal="center" vertical="center" wrapText="1"/>
    </xf>
    <xf numFmtId="10" fontId="18" fillId="2" borderId="27" xfId="0" applyNumberFormat="1" applyFont="1" applyFill="1" applyBorder="1" applyAlignment="1">
      <alignment horizontal="center" vertical="center" wrapText="1"/>
    </xf>
    <xf numFmtId="57" fontId="18" fillId="2" borderId="19" xfId="0" applyNumberFormat="1" applyFont="1" applyFill="1" applyBorder="1" applyAlignment="1">
      <alignment horizontal="center" vertical="center" wrapText="1"/>
    </xf>
    <xf numFmtId="49" fontId="18" fillId="2" borderId="10" xfId="0" applyNumberFormat="1" applyFont="1" applyFill="1" applyBorder="1" applyAlignment="1">
      <alignment horizontal="center" vertical="center" wrapText="1"/>
    </xf>
    <xf numFmtId="179" fontId="18" fillId="2" borderId="7" xfId="0" applyNumberFormat="1" applyFont="1" applyFill="1" applyBorder="1" applyAlignment="1">
      <alignment horizontal="center" vertical="center" wrapText="1"/>
    </xf>
    <xf numFmtId="182" fontId="18" fillId="2" borderId="5" xfId="0" applyNumberFormat="1" applyFont="1" applyFill="1" applyBorder="1" applyAlignment="1">
      <alignment horizontal="center" vertical="center" wrapText="1"/>
    </xf>
    <xf numFmtId="182" fontId="18" fillId="2" borderId="16" xfId="0" applyNumberFormat="1" applyFont="1" applyFill="1" applyBorder="1" applyAlignment="1">
      <alignment horizontal="center" vertical="center" wrapText="1"/>
    </xf>
    <xf numFmtId="57" fontId="18" fillId="2" borderId="5" xfId="0" applyNumberFormat="1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49" fontId="18" fillId="2" borderId="26" xfId="0" applyNumberFormat="1" applyFont="1" applyFill="1" applyBorder="1" applyAlignment="1">
      <alignment horizontal="center" vertical="center" wrapText="1"/>
    </xf>
    <xf numFmtId="57" fontId="18" fillId="2" borderId="16" xfId="0" applyNumberFormat="1" applyFont="1" applyFill="1" applyBorder="1" applyAlignment="1">
      <alignment horizontal="center" vertical="center" wrapText="1"/>
    </xf>
    <xf numFmtId="10" fontId="18" fillId="2" borderId="20" xfId="0" applyNumberFormat="1" applyFont="1" applyFill="1" applyBorder="1" applyAlignment="1">
      <alignment horizontal="center" vertical="center" wrapText="1"/>
    </xf>
    <xf numFmtId="10" fontId="18" fillId="2" borderId="28" xfId="0" applyNumberFormat="1" applyFont="1" applyFill="1" applyBorder="1" applyAlignment="1">
      <alignment horizontal="center" vertical="center" wrapText="1"/>
    </xf>
    <xf numFmtId="178" fontId="18" fillId="2" borderId="21" xfId="0" applyNumberFormat="1" applyFont="1" applyFill="1" applyBorder="1" applyAlignment="1">
      <alignment horizontal="center" vertical="center" wrapText="1"/>
    </xf>
    <xf numFmtId="178" fontId="18" fillId="2" borderId="25" xfId="0" applyNumberFormat="1" applyFont="1" applyFill="1" applyBorder="1" applyAlignment="1">
      <alignment horizontal="center" vertical="center" wrapText="1"/>
    </xf>
    <xf numFmtId="10" fontId="18" fillId="2" borderId="10" xfId="0" applyNumberFormat="1" applyFont="1" applyFill="1" applyBorder="1" applyAlignment="1">
      <alignment horizontal="center" vertical="center" wrapText="1"/>
    </xf>
    <xf numFmtId="10" fontId="18" fillId="2" borderId="7" xfId="0" applyNumberFormat="1" applyFont="1" applyFill="1" applyBorder="1" applyAlignment="1">
      <alignment horizontal="center" vertical="center" wrapText="1"/>
    </xf>
    <xf numFmtId="183" fontId="18" fillId="2" borderId="1" xfId="0" applyNumberFormat="1" applyFont="1" applyFill="1" applyBorder="1" applyAlignment="1">
      <alignment horizontal="center" vertical="center" wrapText="1"/>
    </xf>
    <xf numFmtId="183" fontId="18" fillId="2" borderId="10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57" fontId="18" fillId="2" borderId="1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57" fontId="18" fillId="2" borderId="10" xfId="0" applyNumberFormat="1" applyFont="1" applyFill="1" applyBorder="1" applyAlignment="1">
      <alignment horizontal="center" vertical="center" wrapText="1"/>
    </xf>
    <xf numFmtId="57" fontId="18" fillId="2" borderId="15" xfId="0" applyNumberFormat="1" applyFont="1" applyFill="1" applyBorder="1" applyAlignment="1">
      <alignment horizontal="center" vertical="center" wrapText="1"/>
    </xf>
    <xf numFmtId="10" fontId="18" fillId="2" borderId="15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183" fontId="18" fillId="2" borderId="7" xfId="0" applyNumberFormat="1" applyFont="1" applyFill="1" applyBorder="1" applyAlignment="1">
      <alignment horizontal="center" vertical="center" wrapText="1"/>
    </xf>
    <xf numFmtId="57" fontId="18" fillId="2" borderId="27" xfId="0" applyNumberFormat="1" applyFont="1" applyFill="1" applyBorder="1" applyAlignment="1">
      <alignment horizontal="center" vertical="center" wrapText="1"/>
    </xf>
    <xf numFmtId="49" fontId="18" fillId="2" borderId="18" xfId="0" applyNumberFormat="1" applyFont="1" applyFill="1" applyBorder="1" applyAlignment="1">
      <alignment horizontal="center" vertical="center" wrapText="1"/>
    </xf>
    <xf numFmtId="49" fontId="18" fillId="2" borderId="29" xfId="0" applyNumberFormat="1" applyFont="1" applyFill="1" applyBorder="1" applyAlignment="1">
      <alignment horizontal="center" vertical="center" wrapText="1"/>
    </xf>
    <xf numFmtId="178" fontId="18" fillId="2" borderId="10" xfId="0" applyNumberFormat="1" applyFont="1" applyFill="1" applyBorder="1" applyAlignment="1">
      <alignment horizontal="center" vertical="center" wrapText="1"/>
    </xf>
    <xf numFmtId="178" fontId="18" fillId="2" borderId="7" xfId="0" applyNumberFormat="1" applyFont="1" applyFill="1" applyBorder="1" applyAlignment="1">
      <alignment horizontal="center" vertical="center" wrapText="1"/>
    </xf>
    <xf numFmtId="178" fontId="19" fillId="2" borderId="11" xfId="0" applyNumberFormat="1" applyFont="1" applyFill="1" applyBorder="1" applyAlignment="1">
      <alignment horizontal="left" vertical="center" wrapText="1"/>
    </xf>
    <xf numFmtId="178" fontId="20" fillId="2" borderId="1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178" fontId="12" fillId="0" borderId="3" xfId="0" applyNumberFormat="1" applyFont="1" applyBorder="1" applyAlignment="1">
      <alignment horizontal="center" vertical="center" wrapText="1"/>
    </xf>
    <xf numFmtId="178" fontId="12" fillId="0" borderId="8" xfId="0" applyNumberFormat="1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178" fontId="12" fillId="0" borderId="10" xfId="0" applyNumberFormat="1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178" fontId="12" fillId="0" borderId="5" xfId="0" applyNumberFormat="1" applyFont="1" applyBorder="1" applyAlignment="1">
      <alignment horizontal="center" vertical="center" wrapText="1"/>
    </xf>
    <xf numFmtId="178" fontId="13" fillId="0" borderId="4" xfId="0" applyNumberFormat="1" applyFont="1" applyBorder="1" applyAlignment="1">
      <alignment horizontal="center" vertical="center" wrapText="1"/>
    </xf>
    <xf numFmtId="178" fontId="13" fillId="0" borderId="9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78" fontId="1" fillId="0" borderId="6" xfId="0" applyNumberFormat="1" applyFont="1" applyBorder="1" applyAlignment="1">
      <alignment horizontal="center" vertical="center" wrapText="1"/>
    </xf>
    <xf numFmtId="178" fontId="1" fillId="0" borderId="11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78" fontId="14" fillId="0" borderId="6" xfId="0" applyNumberFormat="1" applyFont="1" applyBorder="1" applyAlignment="1">
      <alignment horizontal="center" vertical="center" wrapText="1"/>
    </xf>
    <xf numFmtId="178" fontId="14" fillId="0" borderId="1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29579;&#29748;&#30340;&#24037;&#20316;&#25991;&#20214;/&#23458;&#36135;&#36816;&#26376;&#24230;&#25968;&#25454;&#27719;&#24635;/2026&#24180;/6&#26376;/2026&#24180;6&#26376;&#23458;&#36816;&#37327;&#12289;&#36135;&#36816;&#37327;(111)1.xlsx" TargetMode="External"/><Relationship Id="rId1" Type="http://schemas.openxmlformats.org/officeDocument/2006/relationships/externalLinkPath" Target="/&#29579;&#29748;&#30340;&#24037;&#20316;&#25991;&#20214;/&#23458;&#36135;&#36816;&#26376;&#24230;&#25968;&#25454;&#27719;&#24635;/2026&#24180;/6&#26376;/2026&#24180;6&#26376;&#23458;&#36816;&#37327;&#12289;&#36135;&#36816;&#37327;(111)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 货运"/>
      <sheetName val="货运量排名"/>
      <sheetName val="货运周转量排名"/>
      <sheetName val="公路总客运"/>
      <sheetName val="班线包车"/>
      <sheetName val="城市客运"/>
      <sheetName val="城市汇总"/>
      <sheetName val="城市分市州"/>
      <sheetName val="公交"/>
      <sheetName val="出租"/>
      <sheetName val="网约车"/>
      <sheetName val="轨道、轮渡"/>
      <sheetName val="中口径明细"/>
      <sheetName val="中口径排名"/>
      <sheetName val="中口径分析"/>
      <sheetName val="2025年城市客运量"/>
      <sheetName val="道路运输周转量"/>
      <sheetName val="中口径客运量"/>
      <sheetName val="中口径计算过程"/>
    </sheetNames>
    <sheetDataSet>
      <sheetData sheetId="0"/>
      <sheetData sheetId="1"/>
      <sheetData sheetId="2"/>
      <sheetData sheetId="3"/>
      <sheetData sheetId="4">
        <row r="4">
          <cell r="O4">
            <v>9573.3392999999996</v>
          </cell>
          <cell r="AP4">
            <v>20630.554100000001</v>
          </cell>
        </row>
        <row r="5">
          <cell r="O5">
            <v>674142.92926999996</v>
          </cell>
          <cell r="AP5">
            <v>1355848.1884290001</v>
          </cell>
        </row>
        <row r="8">
          <cell r="C8">
            <v>323.88040000000001</v>
          </cell>
          <cell r="E8">
            <v>236.0855</v>
          </cell>
          <cell r="G8">
            <v>326.99599999999998</v>
          </cell>
          <cell r="I8">
            <v>335.78699999999998</v>
          </cell>
          <cell r="K8">
            <v>327.59769999999997</v>
          </cell>
          <cell r="M8">
            <v>341.17590000000001</v>
          </cell>
          <cell r="V8">
            <v>310.13619999999997</v>
          </cell>
          <cell r="X8">
            <v>337.1413</v>
          </cell>
          <cell r="Z8">
            <v>314.07560000000001</v>
          </cell>
          <cell r="AB8">
            <v>322.62360000000001</v>
          </cell>
          <cell r="AD8">
            <v>346.42430000000002</v>
          </cell>
          <cell r="AF8">
            <v>324.39080000000001</v>
          </cell>
          <cell r="AH8">
            <v>349.41219999999998</v>
          </cell>
          <cell r="AJ8">
            <v>330.85219999999998</v>
          </cell>
          <cell r="AL8">
            <v>355.15159999999997</v>
          </cell>
          <cell r="AN8">
            <v>354.37920000000003</v>
          </cell>
        </row>
        <row r="9">
          <cell r="C9">
            <v>15634.2955</v>
          </cell>
          <cell r="E9">
            <v>13762.8961</v>
          </cell>
          <cell r="G9">
            <v>18904.2637</v>
          </cell>
          <cell r="I9">
            <v>21448.608400000001</v>
          </cell>
          <cell r="K9">
            <v>20903.512200000001</v>
          </cell>
          <cell r="M9">
            <v>19301.074000000001</v>
          </cell>
          <cell r="R9">
            <v>12477.094300000001</v>
          </cell>
          <cell r="T9">
            <v>13721.329299999999</v>
          </cell>
          <cell r="V9">
            <v>18862.214</v>
          </cell>
          <cell r="X9">
            <v>22278.755700000002</v>
          </cell>
          <cell r="Z9">
            <v>19639.647199999999</v>
          </cell>
          <cell r="AB9">
            <v>18002.154900000001</v>
          </cell>
          <cell r="AD9">
            <v>18986.729299999999</v>
          </cell>
          <cell r="AF9">
            <v>17983.983899999999</v>
          </cell>
          <cell r="AH9">
            <v>19399.779399999999</v>
          </cell>
          <cell r="AJ9">
            <v>21001.8897</v>
          </cell>
          <cell r="AL9">
            <v>20735.786800000002</v>
          </cell>
          <cell r="AN9">
            <v>18221.526000000002</v>
          </cell>
        </row>
        <row r="10">
          <cell r="C10">
            <v>75.4816</v>
          </cell>
          <cell r="E10">
            <v>84.623500000000007</v>
          </cell>
          <cell r="G10">
            <v>79.369200000000006</v>
          </cell>
          <cell r="I10">
            <v>78.374499999999998</v>
          </cell>
          <cell r="K10">
            <v>75.5822</v>
          </cell>
          <cell r="M10">
            <v>74.790899999999993</v>
          </cell>
          <cell r="R10">
            <v>98.030799999999999</v>
          </cell>
          <cell r="T10">
            <v>96.920100000000005</v>
          </cell>
          <cell r="V10">
            <v>92.572400000000002</v>
          </cell>
          <cell r="X10">
            <v>92.937200000000004</v>
          </cell>
          <cell r="Z10">
            <v>91.224699999999999</v>
          </cell>
          <cell r="AB10">
            <v>87.011600000000001</v>
          </cell>
          <cell r="AD10">
            <v>86.839200000000005</v>
          </cell>
          <cell r="AF10">
            <v>84.917400000000001</v>
          </cell>
          <cell r="AH10">
            <v>84.3078</v>
          </cell>
          <cell r="AJ10">
            <v>84.488799999999998</v>
          </cell>
          <cell r="AL10">
            <v>82.630499999999998</v>
          </cell>
          <cell r="AN10">
            <v>77.192300000000003</v>
          </cell>
        </row>
        <row r="11">
          <cell r="C11">
            <v>2072.6875</v>
          </cell>
          <cell r="E11">
            <v>2381.0711999999999</v>
          </cell>
          <cell r="G11">
            <v>2528.9261999999999</v>
          </cell>
          <cell r="I11">
            <v>2913.672</v>
          </cell>
          <cell r="K11">
            <v>2547.6156000000001</v>
          </cell>
          <cell r="M11">
            <v>2470.4711000000002</v>
          </cell>
          <cell r="R11">
            <v>2561.9573999999998</v>
          </cell>
          <cell r="T11">
            <v>2556.8962000000001</v>
          </cell>
          <cell r="V11">
            <v>2785.6986000000002</v>
          </cell>
          <cell r="X11">
            <v>3102.1664999999998</v>
          </cell>
          <cell r="Z11">
            <v>2702.0520000000001</v>
          </cell>
          <cell r="AB11">
            <v>2487.3006</v>
          </cell>
          <cell r="AD11">
            <v>2434.3375999999998</v>
          </cell>
          <cell r="AF11">
            <v>2571.1196</v>
          </cell>
          <cell r="AH11">
            <v>2439.2523000000001</v>
          </cell>
          <cell r="AJ11">
            <v>2622.7802999999999</v>
          </cell>
          <cell r="AL11">
            <v>2698.1026000000002</v>
          </cell>
          <cell r="AN11">
            <v>2490.7552000000001</v>
          </cell>
        </row>
        <row r="14">
          <cell r="C14">
            <v>44.256100000000004</v>
          </cell>
          <cell r="E14">
            <v>64.757800000000003</v>
          </cell>
          <cell r="G14">
            <v>60.402799999999999</v>
          </cell>
          <cell r="I14">
            <v>68.256</v>
          </cell>
          <cell r="K14">
            <v>66.075299999999999</v>
          </cell>
          <cell r="M14">
            <v>57.514699999999998</v>
          </cell>
          <cell r="R14">
            <v>51.195700000000002</v>
          </cell>
          <cell r="T14">
            <v>70.215199999999996</v>
          </cell>
          <cell r="V14">
            <v>57.937100000000001</v>
          </cell>
          <cell r="X14">
            <v>64.568700000000007</v>
          </cell>
          <cell r="Z14">
            <v>63.978099999999998</v>
          </cell>
          <cell r="AB14">
            <v>61.386200000000002</v>
          </cell>
          <cell r="AD14">
            <v>52.275599999999997</v>
          </cell>
          <cell r="AF14">
            <v>60.411900000000003</v>
          </cell>
          <cell r="AH14">
            <v>52.050800000000002</v>
          </cell>
          <cell r="AJ14">
            <v>57.771099999999997</v>
          </cell>
          <cell r="AL14">
            <v>49.136099999999999</v>
          </cell>
          <cell r="AN14">
            <v>41.231900000000003</v>
          </cell>
        </row>
        <row r="15">
          <cell r="C15">
            <v>4442.6527999999998</v>
          </cell>
          <cell r="E15">
            <v>6222.1126000000004</v>
          </cell>
          <cell r="G15">
            <v>5800.6944000000003</v>
          </cell>
          <cell r="I15">
            <v>6318.1347999999998</v>
          </cell>
          <cell r="K15">
            <v>6328.6093000000001</v>
          </cell>
          <cell r="M15">
            <v>5538.8125</v>
          </cell>
          <cell r="R15">
            <v>5320.1229000000003</v>
          </cell>
          <cell r="T15">
            <v>6744.4993999999997</v>
          </cell>
          <cell r="V15">
            <v>5182.7867999999999</v>
          </cell>
          <cell r="X15">
            <v>6288.2647999999999</v>
          </cell>
          <cell r="Z15">
            <v>6041.1196</v>
          </cell>
          <cell r="AB15">
            <v>6335.3697000000002</v>
          </cell>
          <cell r="AD15">
            <v>5145.9129999999996</v>
          </cell>
          <cell r="AF15">
            <v>6061.8411999999998</v>
          </cell>
          <cell r="AH15">
            <v>5254.1806999999999</v>
          </cell>
          <cell r="AJ15">
            <v>5743.0441000000001</v>
          </cell>
          <cell r="AL15">
            <v>4862.8407999999999</v>
          </cell>
          <cell r="AN15">
            <v>4174.5837000000001</v>
          </cell>
        </row>
        <row r="18">
          <cell r="C18">
            <v>178.5701</v>
          </cell>
          <cell r="E18">
            <v>215.5515</v>
          </cell>
          <cell r="G18">
            <v>211.3526</v>
          </cell>
          <cell r="I18">
            <v>243.59989999999999</v>
          </cell>
          <cell r="K18">
            <v>277.37639999999999</v>
          </cell>
          <cell r="M18">
            <v>250.6952</v>
          </cell>
          <cell r="R18">
            <v>248.15289999999999</v>
          </cell>
          <cell r="T18">
            <v>252.07320000000001</v>
          </cell>
          <cell r="V18">
            <v>236.83500000000001</v>
          </cell>
          <cell r="X18">
            <v>261.14920000000001</v>
          </cell>
          <cell r="Z18">
            <v>264.10719999999998</v>
          </cell>
          <cell r="AB18">
            <v>229.75839999999999</v>
          </cell>
          <cell r="AD18">
            <v>250.04050000000001</v>
          </cell>
          <cell r="AF18">
            <v>270.84129999999999</v>
          </cell>
          <cell r="AH18">
            <v>233.63220000000001</v>
          </cell>
          <cell r="AJ18">
            <v>265.93810000000002</v>
          </cell>
          <cell r="AL18">
            <v>236.33359999999999</v>
          </cell>
          <cell r="AN18">
            <v>200.56319999999999</v>
          </cell>
        </row>
        <row r="19">
          <cell r="C19">
            <v>12032.749100000001</v>
          </cell>
          <cell r="E19">
            <v>14351.088599999999</v>
          </cell>
          <cell r="G19">
            <v>14986.013300000001</v>
          </cell>
          <cell r="I19">
            <v>17342.3056</v>
          </cell>
          <cell r="K19">
            <v>19384.316299999999</v>
          </cell>
          <cell r="M19">
            <v>18766.1584</v>
          </cell>
          <cell r="R19">
            <v>15716.3557</v>
          </cell>
          <cell r="T19">
            <v>16022.275299999999</v>
          </cell>
          <cell r="V19">
            <v>16622.2817</v>
          </cell>
          <cell r="X19">
            <v>18599.003000000001</v>
          </cell>
          <cell r="Z19">
            <v>17867.628000000001</v>
          </cell>
          <cell r="AB19">
            <v>16444.667399999998</v>
          </cell>
          <cell r="AD19">
            <v>17393.970399999998</v>
          </cell>
          <cell r="AF19">
            <v>18710.666399999998</v>
          </cell>
          <cell r="AH19">
            <v>17273.680199999999</v>
          </cell>
          <cell r="AJ19">
            <v>18570.5124</v>
          </cell>
          <cell r="AL19">
            <v>17276.718099999998</v>
          </cell>
          <cell r="AN19">
            <v>13873.242700000001</v>
          </cell>
        </row>
        <row r="22">
          <cell r="C22">
            <v>103.0089</v>
          </cell>
          <cell r="E22">
            <v>126.68640000000001</v>
          </cell>
          <cell r="G22">
            <v>116.56180000000001</v>
          </cell>
          <cell r="I22">
            <v>121.93600000000001</v>
          </cell>
          <cell r="K22">
            <v>120.2889</v>
          </cell>
          <cell r="M22">
            <v>113.3073</v>
          </cell>
          <cell r="R22">
            <v>143.22569999999999</v>
          </cell>
          <cell r="T22">
            <v>146.64320000000001</v>
          </cell>
          <cell r="V22">
            <v>143.83000000000001</v>
          </cell>
          <cell r="X22">
            <v>147.5729</v>
          </cell>
          <cell r="Z22">
            <v>143.99860000000001</v>
          </cell>
          <cell r="AB22">
            <v>126.5163</v>
          </cell>
          <cell r="AD22">
            <v>124.77500000000001</v>
          </cell>
          <cell r="AF22">
            <v>124.0754</v>
          </cell>
          <cell r="AH22">
            <v>117.619</v>
          </cell>
          <cell r="AJ22">
            <v>129.5702</v>
          </cell>
          <cell r="AL22">
            <v>114.6044</v>
          </cell>
          <cell r="AN22">
            <v>104.8242</v>
          </cell>
        </row>
        <row r="23">
          <cell r="C23">
            <v>10120.851699999999</v>
          </cell>
          <cell r="E23">
            <v>16615.755099999998</v>
          </cell>
          <cell r="G23">
            <v>15869.8464</v>
          </cell>
          <cell r="I23">
            <v>14345.650799999999</v>
          </cell>
          <cell r="K23">
            <v>14014.5296</v>
          </cell>
          <cell r="M23">
            <v>11627.775299999999</v>
          </cell>
          <cell r="R23">
            <v>15253.401099999999</v>
          </cell>
          <cell r="T23">
            <v>15922.813</v>
          </cell>
          <cell r="V23">
            <v>14136.326800000001</v>
          </cell>
          <cell r="X23">
            <v>15340.245864</v>
          </cell>
          <cell r="Z23">
            <v>14524.2484</v>
          </cell>
          <cell r="AB23">
            <v>13081.581</v>
          </cell>
          <cell r="AD23">
            <v>13740.179</v>
          </cell>
          <cell r="AF23">
            <v>13762.238600000001</v>
          </cell>
          <cell r="AH23">
            <v>12615.686799999999</v>
          </cell>
          <cell r="AJ23">
            <v>14007.3104</v>
          </cell>
          <cell r="AL23">
            <v>12472.8922</v>
          </cell>
          <cell r="AN23">
            <v>10530.509172</v>
          </cell>
        </row>
        <row r="26">
          <cell r="C26">
            <v>58.618099999999998</v>
          </cell>
          <cell r="E26">
            <v>51.260899999999999</v>
          </cell>
          <cell r="G26">
            <v>51.401699999999998</v>
          </cell>
          <cell r="I26">
            <v>51.5443</v>
          </cell>
          <cell r="K26">
            <v>51.697200000000002</v>
          </cell>
          <cell r="M26">
            <v>50.220500000000001</v>
          </cell>
          <cell r="R26">
            <v>55.232700000000001</v>
          </cell>
          <cell r="T26">
            <v>51.497599999999998</v>
          </cell>
          <cell r="V26">
            <v>52.461500000000001</v>
          </cell>
          <cell r="X26">
            <v>52.837499999999999</v>
          </cell>
          <cell r="Z26">
            <v>53.012099999999997</v>
          </cell>
          <cell r="AB26">
            <v>54.270299999999999</v>
          </cell>
          <cell r="AD26">
            <v>50.354900000000001</v>
          </cell>
          <cell r="AF26">
            <v>48.952500000000001</v>
          </cell>
          <cell r="AH26">
            <v>49.212800000000001</v>
          </cell>
          <cell r="AJ26">
            <v>49.582599999999999</v>
          </cell>
          <cell r="AL26">
            <v>52.503799999999998</v>
          </cell>
          <cell r="AN26">
            <v>60.266100000000002</v>
          </cell>
        </row>
        <row r="27">
          <cell r="C27">
            <v>2574.3453</v>
          </cell>
          <cell r="E27">
            <v>2270.4778000000001</v>
          </cell>
          <cell r="G27">
            <v>2312.8897000000002</v>
          </cell>
          <cell r="I27">
            <v>2341.8271</v>
          </cell>
          <cell r="K27">
            <v>2329.9036000000001</v>
          </cell>
          <cell r="M27">
            <v>2252.8377999999998</v>
          </cell>
          <cell r="R27">
            <v>2279.1988000000001</v>
          </cell>
          <cell r="T27">
            <v>2077.1293999999998</v>
          </cell>
          <cell r="V27">
            <v>2185.5626000000002</v>
          </cell>
          <cell r="X27">
            <v>2269.1795999999999</v>
          </cell>
          <cell r="Z27">
            <v>2229.5816</v>
          </cell>
          <cell r="AB27">
            <v>2324.3009999999999</v>
          </cell>
          <cell r="AD27">
            <v>2217.5578</v>
          </cell>
          <cell r="AF27">
            <v>2185.8589000000002</v>
          </cell>
          <cell r="AH27">
            <v>2215.5949999999998</v>
          </cell>
          <cell r="AJ27">
            <v>2222.7273</v>
          </cell>
          <cell r="AL27">
            <v>2449.5953</v>
          </cell>
          <cell r="AN27">
            <v>2678.3546999999999</v>
          </cell>
        </row>
        <row r="28">
          <cell r="C28">
            <v>39.055</v>
          </cell>
          <cell r="E28">
            <v>40.842599999999997</v>
          </cell>
          <cell r="G28">
            <v>40.787700000000001</v>
          </cell>
          <cell r="I28">
            <v>41.548699999999997</v>
          </cell>
          <cell r="K28">
            <v>41.3523</v>
          </cell>
          <cell r="M28">
            <v>35.266500000000001</v>
          </cell>
          <cell r="R28">
            <v>59.101399999999998</v>
          </cell>
          <cell r="T28">
            <v>56.1843</v>
          </cell>
          <cell r="V28">
            <v>55.170900000000003</v>
          </cell>
          <cell r="X28">
            <v>55.795400000000001</v>
          </cell>
          <cell r="Z28">
            <v>48.128700000000002</v>
          </cell>
          <cell r="AB28">
            <v>49.994</v>
          </cell>
          <cell r="AD28">
            <v>48.836300000000001</v>
          </cell>
          <cell r="AF28">
            <v>47.412700000000001</v>
          </cell>
          <cell r="AH28">
            <v>47.508400000000002</v>
          </cell>
          <cell r="AJ28">
            <v>48.6599</v>
          </cell>
          <cell r="AL28">
            <v>46.507599999999996</v>
          </cell>
          <cell r="AN28">
            <v>45.038600000000002</v>
          </cell>
        </row>
        <row r="29">
          <cell r="C29">
            <v>2914.7384999999999</v>
          </cell>
          <cell r="E29">
            <v>3370.7937179999999</v>
          </cell>
          <cell r="G29">
            <v>3406.8324729999999</v>
          </cell>
          <cell r="I29">
            <v>3476.813709</v>
          </cell>
          <cell r="K29">
            <v>3514.4467949999998</v>
          </cell>
          <cell r="M29">
            <v>3038.7602750000001</v>
          </cell>
          <cell r="R29">
            <v>4097.1010999999999</v>
          </cell>
          <cell r="T29">
            <v>3949.0979000000002</v>
          </cell>
          <cell r="V29">
            <v>4255.7056000000002</v>
          </cell>
          <cell r="X29">
            <v>4557.0771999999997</v>
          </cell>
          <cell r="Z29">
            <v>3809.8094999999998</v>
          </cell>
          <cell r="AB29">
            <v>3762.2446</v>
          </cell>
          <cell r="AD29">
            <v>3863.2013999999999</v>
          </cell>
          <cell r="AF29">
            <v>3833.8786</v>
          </cell>
          <cell r="AH29">
            <v>4060.2669999999998</v>
          </cell>
          <cell r="AJ29">
            <v>3956.2874409999999</v>
          </cell>
          <cell r="AL29">
            <v>3699.5320919999999</v>
          </cell>
          <cell r="AN29">
            <v>3376.6286</v>
          </cell>
        </row>
        <row r="32">
          <cell r="C32">
            <v>59.325499999999998</v>
          </cell>
          <cell r="E32">
            <v>60.7363</v>
          </cell>
          <cell r="G32">
            <v>56.793100000000003</v>
          </cell>
          <cell r="I32">
            <v>61.849699999999999</v>
          </cell>
          <cell r="K32">
            <v>62.099800000000002</v>
          </cell>
          <cell r="M32">
            <v>62.888399999999997</v>
          </cell>
          <cell r="R32">
            <v>73.661500000000004</v>
          </cell>
          <cell r="T32">
            <v>72.268100000000004</v>
          </cell>
          <cell r="V32">
            <v>74.569400000000002</v>
          </cell>
          <cell r="X32">
            <v>78.574299999999994</v>
          </cell>
          <cell r="Z32">
            <v>88.001800000000003</v>
          </cell>
          <cell r="AB32">
            <v>72.705299999999994</v>
          </cell>
          <cell r="AD32">
            <v>66.067899999999995</v>
          </cell>
          <cell r="AF32">
            <v>64.541399999999996</v>
          </cell>
          <cell r="AH32">
            <v>66.365399999999994</v>
          </cell>
          <cell r="AJ32">
            <v>69.647599999999997</v>
          </cell>
          <cell r="AL32">
            <v>65.117999999999995</v>
          </cell>
          <cell r="AN32">
            <v>62.502200000000002</v>
          </cell>
        </row>
        <row r="33">
          <cell r="C33">
            <v>2820.2438999999999</v>
          </cell>
          <cell r="E33">
            <v>2880.7429000000002</v>
          </cell>
          <cell r="G33">
            <v>3223.1066000000001</v>
          </cell>
          <cell r="I33">
            <v>3740.0259000000001</v>
          </cell>
          <cell r="K33">
            <v>3834.7599</v>
          </cell>
          <cell r="M33">
            <v>4215.6504999999997</v>
          </cell>
          <cell r="R33">
            <v>3012.1543099999999</v>
          </cell>
          <cell r="T33">
            <v>3032.9191500000002</v>
          </cell>
          <cell r="V33">
            <v>3713.6165000000001</v>
          </cell>
          <cell r="X33">
            <v>4263.1965</v>
          </cell>
          <cell r="Z33">
            <v>4876.7518</v>
          </cell>
          <cell r="AB33">
            <v>3859.0526</v>
          </cell>
          <cell r="AD33">
            <v>3570.2202000000002</v>
          </cell>
          <cell r="AF33">
            <v>3408.0680000000002</v>
          </cell>
          <cell r="AH33">
            <v>3530.7566000000002</v>
          </cell>
          <cell r="AJ33">
            <v>3837.5662000000002</v>
          </cell>
          <cell r="AL33">
            <v>4288.0104000000001</v>
          </cell>
          <cell r="AN33">
            <v>3095.6343999999999</v>
          </cell>
        </row>
        <row r="36">
          <cell r="C36">
            <v>133.66829999999999</v>
          </cell>
          <cell r="E36">
            <v>143.6103</v>
          </cell>
          <cell r="G36">
            <v>139.53819999999999</v>
          </cell>
          <cell r="I36">
            <v>141.17099999999999</v>
          </cell>
          <cell r="K36">
            <v>140.92570000000001</v>
          </cell>
          <cell r="M36">
            <v>134.72569999999999</v>
          </cell>
          <cell r="R36">
            <v>164.49529999999999</v>
          </cell>
          <cell r="T36">
            <v>172.6711</v>
          </cell>
          <cell r="V36">
            <v>158.00559999999999</v>
          </cell>
          <cell r="X36">
            <v>162.07830000000001</v>
          </cell>
          <cell r="Z36">
            <v>163.54759999999999</v>
          </cell>
          <cell r="AB36">
            <v>161.1131</v>
          </cell>
          <cell r="AD36">
            <v>167.11689999999999</v>
          </cell>
          <cell r="AF36">
            <v>162.88310000000001</v>
          </cell>
          <cell r="AH36">
            <v>136.80439999999999</v>
          </cell>
          <cell r="AJ36">
            <v>145.87379999999999</v>
          </cell>
          <cell r="AL36">
            <v>133.74930000000001</v>
          </cell>
          <cell r="AN36">
            <v>132.95240000000001</v>
          </cell>
        </row>
        <row r="37">
          <cell r="C37">
            <v>8460.3268000000007</v>
          </cell>
          <cell r="E37">
            <v>10893.683499999999</v>
          </cell>
          <cell r="G37">
            <v>10915.655000000001</v>
          </cell>
          <cell r="I37">
            <v>9181.1169000000009</v>
          </cell>
          <cell r="K37">
            <v>9903.4410000000007</v>
          </cell>
          <cell r="M37">
            <v>9184.0432000000001</v>
          </cell>
          <cell r="R37">
            <v>10799.777899999999</v>
          </cell>
          <cell r="T37">
            <v>13153.014300000001</v>
          </cell>
          <cell r="V37">
            <v>10881.1162</v>
          </cell>
          <cell r="X37">
            <v>11104.6944</v>
          </cell>
          <cell r="Z37">
            <v>10895.0669</v>
          </cell>
          <cell r="AB37">
            <v>10219.420899999999</v>
          </cell>
          <cell r="AD37">
            <v>10813.7971</v>
          </cell>
          <cell r="AF37">
            <v>9954.1267000000007</v>
          </cell>
          <cell r="AH37">
            <v>9722.3011000000006</v>
          </cell>
          <cell r="AJ37">
            <v>10569.0524</v>
          </cell>
          <cell r="AL37">
            <v>9485.8706000000002</v>
          </cell>
          <cell r="AN37">
            <v>8968.5755000000008</v>
          </cell>
        </row>
        <row r="38">
          <cell r="C38">
            <v>136.70240000000001</v>
          </cell>
          <cell r="E38">
            <v>146.6421</v>
          </cell>
          <cell r="G38">
            <v>136.57079999999999</v>
          </cell>
          <cell r="I38">
            <v>136.31219999999999</v>
          </cell>
          <cell r="K38">
            <v>142.73339999999999</v>
          </cell>
          <cell r="M38">
            <v>133.5838</v>
          </cell>
          <cell r="R38">
            <v>166.59970000000001</v>
          </cell>
          <cell r="T38">
            <v>162.56229999999999</v>
          </cell>
          <cell r="V38">
            <v>156.3913</v>
          </cell>
          <cell r="X38">
            <v>158.5341</v>
          </cell>
          <cell r="Z38">
            <v>153.93899999999999</v>
          </cell>
          <cell r="AB38">
            <v>150.49449999999999</v>
          </cell>
          <cell r="AD38">
            <v>145.77170000000001</v>
          </cell>
          <cell r="AF38">
            <v>146.7911</v>
          </cell>
          <cell r="AH38">
            <v>151.28370000000001</v>
          </cell>
          <cell r="AJ38">
            <v>156.92259999999999</v>
          </cell>
          <cell r="AL38">
            <v>149.90790000000001</v>
          </cell>
          <cell r="AN38">
            <v>145.35669999999999</v>
          </cell>
        </row>
        <row r="39">
          <cell r="C39">
            <v>7888.0718999999999</v>
          </cell>
          <cell r="E39">
            <v>9890.8953999999994</v>
          </cell>
          <cell r="G39">
            <v>9258.3636000000006</v>
          </cell>
          <cell r="I39">
            <v>9236.1468000000004</v>
          </cell>
          <cell r="K39">
            <v>9544.8729000000003</v>
          </cell>
          <cell r="M39">
            <v>9053.1280000000006</v>
          </cell>
          <cell r="R39">
            <v>8652.7026999999998</v>
          </cell>
          <cell r="T39">
            <v>8874.8860000000004</v>
          </cell>
          <cell r="V39">
            <v>8663.1026999999995</v>
          </cell>
          <cell r="X39">
            <v>9201.8672000000006</v>
          </cell>
          <cell r="Z39">
            <v>8984.2134999999998</v>
          </cell>
          <cell r="AB39">
            <v>8588.2674999999999</v>
          </cell>
          <cell r="AD39">
            <v>8528.6378999999997</v>
          </cell>
          <cell r="AF39">
            <v>8864.1288000000004</v>
          </cell>
          <cell r="AH39">
            <v>8956.6383000000005</v>
          </cell>
          <cell r="AJ39">
            <v>9643.3971000000001</v>
          </cell>
          <cell r="AL39">
            <v>8993.5854999999992</v>
          </cell>
          <cell r="AN39">
            <v>8330.8369000000002</v>
          </cell>
        </row>
        <row r="42">
          <cell r="C42">
            <v>39.309399999999997</v>
          </cell>
          <cell r="E42">
            <v>56.433500000000002</v>
          </cell>
          <cell r="G42">
            <v>56.811599999999999</v>
          </cell>
          <cell r="I42">
            <v>58.692399999999999</v>
          </cell>
          <cell r="K42">
            <v>58.051699999999997</v>
          </cell>
          <cell r="M42">
            <v>52.665799999999997</v>
          </cell>
          <cell r="R42">
            <v>59.089100000000002</v>
          </cell>
          <cell r="T42">
            <v>65.031599999999997</v>
          </cell>
          <cell r="V42">
            <v>65.318700000000007</v>
          </cell>
          <cell r="X42">
            <v>60.188200000000002</v>
          </cell>
          <cell r="Z42">
            <v>57.1571</v>
          </cell>
          <cell r="AB42">
            <v>59.0458</v>
          </cell>
          <cell r="AD42">
            <v>53.502499999999998</v>
          </cell>
          <cell r="AF42">
            <v>53.6282</v>
          </cell>
          <cell r="AH42">
            <v>53.3324</v>
          </cell>
          <cell r="AJ42">
            <v>52.671199999999999</v>
          </cell>
          <cell r="AL42">
            <v>48.951999999999998</v>
          </cell>
          <cell r="AN42">
            <v>41.017699999999998</v>
          </cell>
        </row>
        <row r="43">
          <cell r="C43">
            <v>4330.6841000000004</v>
          </cell>
          <cell r="E43">
            <v>5973.8076000000001</v>
          </cell>
          <cell r="G43">
            <v>6126.3787000000002</v>
          </cell>
          <cell r="I43">
            <v>6709.8014999999996</v>
          </cell>
          <cell r="K43">
            <v>6422.9636</v>
          </cell>
          <cell r="M43">
            <v>5719.9664000000002</v>
          </cell>
          <cell r="R43">
            <v>5287.1867000000002</v>
          </cell>
          <cell r="T43">
            <v>5754.2622000000001</v>
          </cell>
          <cell r="V43">
            <v>6140.7334000000001</v>
          </cell>
          <cell r="X43">
            <v>6298.5169999999998</v>
          </cell>
          <cell r="Z43">
            <v>5951.9288999999999</v>
          </cell>
          <cell r="AB43">
            <v>5809.8190000000004</v>
          </cell>
          <cell r="AD43">
            <v>5215.6359000000002</v>
          </cell>
          <cell r="AF43">
            <v>5112.6801999999998</v>
          </cell>
          <cell r="AH43">
            <v>5120.6557000000003</v>
          </cell>
          <cell r="AJ43">
            <v>5405.8882999999996</v>
          </cell>
          <cell r="AL43">
            <v>5115.4008000000003</v>
          </cell>
          <cell r="AN43">
            <v>4543.3814000000002</v>
          </cell>
        </row>
        <row r="44">
          <cell r="C44">
            <v>114.3916</v>
          </cell>
          <cell r="E44">
            <v>120.983</v>
          </cell>
          <cell r="G44">
            <v>119.5115</v>
          </cell>
          <cell r="I44">
            <v>120.37860000000001</v>
          </cell>
          <cell r="K44">
            <v>122.8015</v>
          </cell>
          <cell r="M44">
            <v>121.1953</v>
          </cell>
          <cell r="R44">
            <v>130.3227</v>
          </cell>
          <cell r="T44">
            <v>133.26689999999999</v>
          </cell>
          <cell r="V44">
            <v>128.1825</v>
          </cell>
          <cell r="X44">
            <v>130.13640000000001</v>
          </cell>
          <cell r="Z44">
            <v>133.13210000000001</v>
          </cell>
          <cell r="AB44">
            <v>130.78960000000001</v>
          </cell>
          <cell r="AD44">
            <v>128.10390000000001</v>
          </cell>
          <cell r="AF44">
            <v>120.2483</v>
          </cell>
          <cell r="AH44">
            <v>118.1387</v>
          </cell>
          <cell r="AJ44">
            <v>123.2278</v>
          </cell>
          <cell r="AL44">
            <v>118.7277</v>
          </cell>
          <cell r="AN44">
            <v>116.6459</v>
          </cell>
        </row>
        <row r="45">
          <cell r="C45">
            <v>6018.7632999999996</v>
          </cell>
          <cell r="E45">
            <v>6370.4669999999996</v>
          </cell>
          <cell r="G45">
            <v>6382.2506999999996</v>
          </cell>
          <cell r="I45">
            <v>6638.9771000000001</v>
          </cell>
          <cell r="K45">
            <v>6644.3877000000002</v>
          </cell>
          <cell r="M45">
            <v>6426.1171000000004</v>
          </cell>
          <cell r="R45">
            <v>6597.7430000000004</v>
          </cell>
          <cell r="T45">
            <v>6737.6004000000003</v>
          </cell>
          <cell r="V45">
            <v>6751.7551000000003</v>
          </cell>
          <cell r="X45">
            <v>7061.7388000000001</v>
          </cell>
          <cell r="Z45">
            <v>7036.9948999999997</v>
          </cell>
          <cell r="AB45">
            <v>6833.2860000000001</v>
          </cell>
          <cell r="AD45">
            <v>6717.576</v>
          </cell>
          <cell r="AF45">
            <v>6359.2431999999999</v>
          </cell>
          <cell r="AH45">
            <v>6290.8262999999997</v>
          </cell>
          <cell r="AJ45">
            <v>6607.9651999999996</v>
          </cell>
          <cell r="AL45">
            <v>6390.1947</v>
          </cell>
          <cell r="AN45">
            <v>6195.4233999999997</v>
          </cell>
        </row>
        <row r="48">
          <cell r="C48">
            <v>146.71559999999999</v>
          </cell>
          <cell r="E48">
            <v>164.4127</v>
          </cell>
          <cell r="G48">
            <v>162.09819999999999</v>
          </cell>
          <cell r="I48">
            <v>182.7013</v>
          </cell>
          <cell r="K48">
            <v>190.22389999999999</v>
          </cell>
          <cell r="M48">
            <v>170.97110000000001</v>
          </cell>
          <cell r="R48">
            <v>158.1695</v>
          </cell>
          <cell r="T48">
            <v>164.3152</v>
          </cell>
          <cell r="V48">
            <v>171.38249999999999</v>
          </cell>
          <cell r="X48">
            <v>198.91829999999999</v>
          </cell>
          <cell r="Z48">
            <v>211.9699</v>
          </cell>
          <cell r="AB48">
            <v>187.46789999999999</v>
          </cell>
          <cell r="AD48">
            <v>223.17930000000001</v>
          </cell>
          <cell r="AF48">
            <v>231.61340000000001</v>
          </cell>
          <cell r="AH48">
            <v>182.6086</v>
          </cell>
          <cell r="AJ48">
            <v>185.0951</v>
          </cell>
          <cell r="AL48">
            <v>165.4614</v>
          </cell>
          <cell r="AN48">
            <v>150.57169999999999</v>
          </cell>
        </row>
        <row r="49">
          <cell r="C49">
            <v>10684.8007</v>
          </cell>
          <cell r="E49">
            <v>13255.0026</v>
          </cell>
          <cell r="G49">
            <v>13786.117099999999</v>
          </cell>
          <cell r="I49">
            <v>14831.9663</v>
          </cell>
          <cell r="K49">
            <v>13914.4557</v>
          </cell>
          <cell r="M49">
            <v>12216.1679</v>
          </cell>
          <cell r="R49">
            <v>9809.9542999999994</v>
          </cell>
          <cell r="T49">
            <v>11856.920899999999</v>
          </cell>
          <cell r="V49">
            <v>11735.940500000001</v>
          </cell>
          <cell r="X49">
            <v>14233.1319</v>
          </cell>
          <cell r="Z49">
            <v>14074.433199999999</v>
          </cell>
          <cell r="AB49">
            <v>12391.6582</v>
          </cell>
          <cell r="AD49">
            <v>14757.5267</v>
          </cell>
          <cell r="AF49">
            <v>14360.2888</v>
          </cell>
          <cell r="AH49">
            <v>11934.8122</v>
          </cell>
          <cell r="AJ49">
            <v>11428.8009</v>
          </cell>
          <cell r="AL49">
            <v>11283.708199999999</v>
          </cell>
          <cell r="AN49">
            <v>10386.935299999999</v>
          </cell>
        </row>
        <row r="50">
          <cell r="C50">
            <v>9.2371999999999996</v>
          </cell>
          <cell r="E50">
            <v>9.1900999999999993</v>
          </cell>
          <cell r="G50">
            <v>9.1722999999999999</v>
          </cell>
          <cell r="I50">
            <v>9.1412999999999993</v>
          </cell>
          <cell r="K50">
            <v>9.3402999999999992</v>
          </cell>
          <cell r="M50">
            <v>9.9419000000000004</v>
          </cell>
          <cell r="R50">
            <v>7.2840999999999996</v>
          </cell>
          <cell r="T50">
            <v>7.2142999999999997</v>
          </cell>
          <cell r="V50">
            <v>6.9417</v>
          </cell>
          <cell r="X50">
            <v>6.7996999999999996</v>
          </cell>
          <cell r="Z50">
            <v>6.94</v>
          </cell>
          <cell r="AB50">
            <v>9.9260999999999999</v>
          </cell>
          <cell r="AD50">
            <v>10.081099999999999</v>
          </cell>
          <cell r="AF50">
            <v>10.022500000000001</v>
          </cell>
          <cell r="AH50">
            <v>10.802099999999999</v>
          </cell>
          <cell r="AJ50">
            <v>9.6100999999999992</v>
          </cell>
          <cell r="AL50">
            <v>9.3551000000000002</v>
          </cell>
          <cell r="AN50">
            <v>9.2858999999999998</v>
          </cell>
        </row>
        <row r="51">
          <cell r="C51">
            <v>447.86430000000001</v>
          </cell>
          <cell r="E51">
            <v>448.44830000000002</v>
          </cell>
          <cell r="G51">
            <v>460.93099999999998</v>
          </cell>
          <cell r="I51">
            <v>465.73200000000003</v>
          </cell>
          <cell r="K51">
            <v>484.5462</v>
          </cell>
          <cell r="M51">
            <v>516.05280000000005</v>
          </cell>
          <cell r="R51">
            <v>320.13760000000002</v>
          </cell>
          <cell r="T51">
            <v>322.21159999999998</v>
          </cell>
          <cell r="V51">
            <v>316.21769999999998</v>
          </cell>
          <cell r="X51">
            <v>316.3553</v>
          </cell>
          <cell r="Z51">
            <v>325.29360000000003</v>
          </cell>
          <cell r="AB51">
            <v>472.81380000000001</v>
          </cell>
          <cell r="AD51">
            <v>479.62329999999997</v>
          </cell>
          <cell r="AF51">
            <v>481.28829999999999</v>
          </cell>
          <cell r="AH51">
            <v>526.28570000000002</v>
          </cell>
          <cell r="AJ51">
            <v>445.20839999999998</v>
          </cell>
          <cell r="AL51">
            <v>440.13040000000001</v>
          </cell>
          <cell r="AN51">
            <v>440.80220000000003</v>
          </cell>
        </row>
        <row r="52">
          <cell r="C52">
            <v>2.2826</v>
          </cell>
          <cell r="E52">
            <v>2.1524999999999999</v>
          </cell>
          <cell r="G52">
            <v>2.2928999999999999</v>
          </cell>
          <cell r="I52">
            <v>2.2599999999999998</v>
          </cell>
          <cell r="K52">
            <v>2.0421</v>
          </cell>
          <cell r="M52">
            <v>2.0575999999999999</v>
          </cell>
          <cell r="R52">
            <v>3.1291000000000002</v>
          </cell>
          <cell r="T52">
            <v>2.6989999999999998</v>
          </cell>
          <cell r="V52">
            <v>2.6030000000000002</v>
          </cell>
          <cell r="X52">
            <v>2.2886000000000002</v>
          </cell>
          <cell r="Z52">
            <v>2.5255000000000001</v>
          </cell>
          <cell r="AB52">
            <v>2.5556999999999999</v>
          </cell>
          <cell r="AD52">
            <v>2.4209999999999998</v>
          </cell>
          <cell r="AF52">
            <v>2.6829999999999998</v>
          </cell>
          <cell r="AH52">
            <v>2.4104999999999999</v>
          </cell>
          <cell r="AJ52">
            <v>2.71</v>
          </cell>
          <cell r="AL52">
            <v>2.4834999999999998</v>
          </cell>
          <cell r="AN52">
            <v>2.3858000000000001</v>
          </cell>
        </row>
        <row r="53">
          <cell r="C53">
            <v>237.4332</v>
          </cell>
          <cell r="E53">
            <v>176.7706</v>
          </cell>
          <cell r="G53">
            <v>172.2912</v>
          </cell>
          <cell r="I53">
            <v>179.44909999999999</v>
          </cell>
          <cell r="K53">
            <v>154.25380000000001</v>
          </cell>
          <cell r="M53">
            <v>175.321</v>
          </cell>
          <cell r="R53">
            <v>265.87790000000001</v>
          </cell>
          <cell r="T53">
            <v>196.60769999999999</v>
          </cell>
          <cell r="V53">
            <v>161.124</v>
          </cell>
          <cell r="X53">
            <v>146.8818</v>
          </cell>
          <cell r="Z53">
            <v>165.01820000000001</v>
          </cell>
          <cell r="AB53">
            <v>180.31800000000001</v>
          </cell>
          <cell r="AD53">
            <v>189.28700000000001</v>
          </cell>
          <cell r="AF53">
            <v>221.28</v>
          </cell>
          <cell r="AH53">
            <v>248.10319999999999</v>
          </cell>
          <cell r="AJ53">
            <v>208.82089999999999</v>
          </cell>
          <cell r="AL53">
            <v>208.7586</v>
          </cell>
          <cell r="AN53">
            <v>205.6995</v>
          </cell>
        </row>
        <row r="54">
          <cell r="C54">
            <v>3.0068000000000001</v>
          </cell>
          <cell r="E54">
            <v>3.7153999999999998</v>
          </cell>
          <cell r="G54">
            <v>3.4622999999999999</v>
          </cell>
          <cell r="I54">
            <v>4.4253</v>
          </cell>
          <cell r="K54">
            <v>4.3403</v>
          </cell>
          <cell r="M54">
            <v>4.3662000000000001</v>
          </cell>
          <cell r="R54">
            <v>6.0416999999999996</v>
          </cell>
          <cell r="T54">
            <v>6.0284000000000004</v>
          </cell>
          <cell r="V54">
            <v>6.2222</v>
          </cell>
          <cell r="X54">
            <v>6.4656000000000002</v>
          </cell>
          <cell r="Z54">
            <v>5.8760000000000003</v>
          </cell>
          <cell r="AB54">
            <v>5.4242999999999997</v>
          </cell>
          <cell r="AD54">
            <v>5.367</v>
          </cell>
          <cell r="AF54">
            <v>5.3440000000000003</v>
          </cell>
          <cell r="AH54">
            <v>5.0092999999999996</v>
          </cell>
          <cell r="AJ54">
            <v>4.5789</v>
          </cell>
          <cell r="AL54">
            <v>4.2378999999999998</v>
          </cell>
          <cell r="AN54">
            <v>3.6480999999999999</v>
          </cell>
        </row>
        <row r="55">
          <cell r="C55">
            <v>524.67970000000003</v>
          </cell>
          <cell r="E55">
            <v>1354.6626000000001</v>
          </cell>
          <cell r="G55">
            <v>1233.6732999999999</v>
          </cell>
          <cell r="I55">
            <v>2058.7247000000002</v>
          </cell>
          <cell r="K55">
            <v>1725.1329000000001</v>
          </cell>
          <cell r="M55">
            <v>2213.7637</v>
          </cell>
          <cell r="R55">
            <v>928.40750000000003</v>
          </cell>
          <cell r="T55">
            <v>1134.5599</v>
          </cell>
          <cell r="V55">
            <v>661.13499999999999</v>
          </cell>
          <cell r="X55">
            <v>782.66729999999995</v>
          </cell>
          <cell r="Z55">
            <v>594.88980000000004</v>
          </cell>
          <cell r="AB55">
            <v>499.13630000000001</v>
          </cell>
          <cell r="AD55">
            <v>977.65830000000005</v>
          </cell>
          <cell r="AF55">
            <v>992.56010000000003</v>
          </cell>
          <cell r="AH55">
            <v>754.32910000000004</v>
          </cell>
          <cell r="AJ55">
            <v>935.99699999999996</v>
          </cell>
          <cell r="AL55">
            <v>601.14480000000003</v>
          </cell>
          <cell r="AN55">
            <v>420.09289999999999</v>
          </cell>
        </row>
        <row r="56">
          <cell r="C56">
            <v>5.8704999999999998</v>
          </cell>
          <cell r="E56">
            <v>15.487399999999999</v>
          </cell>
          <cell r="G56">
            <v>2.5430000000000001</v>
          </cell>
          <cell r="I56">
            <v>4.9911000000000003</v>
          </cell>
          <cell r="K56">
            <v>7.1112000000000002</v>
          </cell>
          <cell r="M56">
            <v>3.1459999999999999</v>
          </cell>
          <cell r="R56">
            <v>9.2423000000000002</v>
          </cell>
          <cell r="T56">
            <v>7.6315999999999997</v>
          </cell>
          <cell r="V56">
            <v>3.3290999999999999</v>
          </cell>
          <cell r="X56">
            <v>8.6843000000000004</v>
          </cell>
          <cell r="Z56">
            <v>10.204800000000001</v>
          </cell>
          <cell r="AB56">
            <v>6.9615</v>
          </cell>
          <cell r="AD56">
            <v>20.731000000000002</v>
          </cell>
          <cell r="AF56">
            <v>26.020299999999999</v>
          </cell>
          <cell r="AH56">
            <v>6.3018000000000001</v>
          </cell>
          <cell r="AJ56">
            <v>6.5631000000000004</v>
          </cell>
          <cell r="AL56">
            <v>3.6566000000000001</v>
          </cell>
          <cell r="AN56">
            <v>2.5061</v>
          </cell>
        </row>
        <row r="57">
          <cell r="C57">
            <v>265.8931</v>
          </cell>
          <cell r="E57">
            <v>624.38919999999996</v>
          </cell>
          <cell r="G57">
            <v>137.2869</v>
          </cell>
          <cell r="I57">
            <v>237.13740000000001</v>
          </cell>
          <cell r="K57">
            <v>292.45330000000001</v>
          </cell>
          <cell r="M57">
            <v>196.8723</v>
          </cell>
          <cell r="R57">
            <v>399.04059999999998</v>
          </cell>
          <cell r="T57">
            <v>338.78910000000002</v>
          </cell>
          <cell r="V57">
            <v>162.34870000000001</v>
          </cell>
          <cell r="X57">
            <v>283.76409999999998</v>
          </cell>
          <cell r="Z57">
            <v>375.60329999999999</v>
          </cell>
          <cell r="AB57">
            <v>279.60820000000001</v>
          </cell>
          <cell r="AD57">
            <v>625.93629999999996</v>
          </cell>
          <cell r="AF57">
            <v>795.8587</v>
          </cell>
          <cell r="AH57">
            <v>275.50229999999999</v>
          </cell>
          <cell r="AJ57">
            <v>244.50129999999999</v>
          </cell>
          <cell r="AL57">
            <v>179.53280000000001</v>
          </cell>
          <cell r="AN57">
            <v>161.62520000000001</v>
          </cell>
        </row>
      </sheetData>
      <sheetData sheetId="5"/>
      <sheetData sheetId="6"/>
      <sheetData sheetId="7"/>
      <sheetData sheetId="8">
        <row r="5">
          <cell r="O5">
            <v>85486.24</v>
          </cell>
          <cell r="AP5">
            <v>173078.28</v>
          </cell>
        </row>
        <row r="6">
          <cell r="O6">
            <v>567861.34</v>
          </cell>
          <cell r="AP6">
            <v>1160262.8899999999</v>
          </cell>
        </row>
        <row r="7">
          <cell r="O7">
            <v>76758.81</v>
          </cell>
          <cell r="AP7">
            <v>157305.76999999999</v>
          </cell>
        </row>
        <row r="8">
          <cell r="O8">
            <v>395847.65</v>
          </cell>
          <cell r="AP8">
            <v>796652.14</v>
          </cell>
        </row>
        <row r="9">
          <cell r="C9">
            <v>4822.1499999999996</v>
          </cell>
          <cell r="E9">
            <v>3448.72</v>
          </cell>
          <cell r="G9">
            <v>5225.2299999999996</v>
          </cell>
          <cell r="I9">
            <v>5272.13</v>
          </cell>
          <cell r="K9">
            <v>5120.95</v>
          </cell>
          <cell r="M9" t="str">
            <v>4970.63</v>
          </cell>
          <cell r="R9">
            <v>4743.96</v>
          </cell>
          <cell r="T9">
            <v>4370.2299999999996</v>
          </cell>
          <cell r="V9">
            <v>5621.15</v>
          </cell>
          <cell r="X9">
            <v>5563.83</v>
          </cell>
          <cell r="Z9">
            <v>5233.17</v>
          </cell>
          <cell r="AB9" t="str">
            <v>4782.98</v>
          </cell>
          <cell r="AD9">
            <v>4169.13</v>
          </cell>
          <cell r="AF9">
            <v>3935.38</v>
          </cell>
          <cell r="AH9">
            <v>4943.6899999999996</v>
          </cell>
          <cell r="AJ9">
            <v>5105.99</v>
          </cell>
          <cell r="AL9">
            <v>5585.43</v>
          </cell>
          <cell r="AN9">
            <v>5232.59</v>
          </cell>
        </row>
        <row r="10">
          <cell r="C10">
            <v>25612.39</v>
          </cell>
          <cell r="E10">
            <v>18335.28</v>
          </cell>
          <cell r="G10">
            <v>27748.46</v>
          </cell>
          <cell r="I10">
            <v>28005.4</v>
          </cell>
          <cell r="K10">
            <v>27205.78</v>
          </cell>
          <cell r="M10" t="str">
            <v>26403.98</v>
          </cell>
          <cell r="R10">
            <v>25085.279999999999</v>
          </cell>
          <cell r="T10">
            <v>23109.27</v>
          </cell>
          <cell r="V10">
            <v>29728.89</v>
          </cell>
          <cell r="X10">
            <v>29427.17</v>
          </cell>
          <cell r="Z10">
            <v>27675.91</v>
          </cell>
          <cell r="AB10" t="str">
            <v>25294.47</v>
          </cell>
          <cell r="AD10">
            <v>22413.35</v>
          </cell>
          <cell r="AF10">
            <v>20810.080000000002</v>
          </cell>
          <cell r="AH10">
            <v>26146.38</v>
          </cell>
          <cell r="AJ10">
            <v>27005.22</v>
          </cell>
          <cell r="AL10">
            <v>29546.41</v>
          </cell>
          <cell r="AN10">
            <v>27676.6</v>
          </cell>
        </row>
        <row r="11">
          <cell r="C11">
            <v>4796.5</v>
          </cell>
          <cell r="E11">
            <v>3427.95</v>
          </cell>
          <cell r="G11">
            <v>5195.34</v>
          </cell>
          <cell r="I11">
            <v>5245.79</v>
          </cell>
          <cell r="K11">
            <v>5095.37</v>
          </cell>
          <cell r="M11" t="str">
            <v>4946.86</v>
          </cell>
          <cell r="R11">
            <v>4724.03</v>
          </cell>
          <cell r="T11">
            <v>4351.68</v>
          </cell>
          <cell r="V11">
            <v>5598.6</v>
          </cell>
          <cell r="X11">
            <v>5541.85</v>
          </cell>
          <cell r="Z11">
            <v>5212.97</v>
          </cell>
          <cell r="AB11" t="str">
            <v>4758.64</v>
          </cell>
          <cell r="AD11">
            <v>4145.68</v>
          </cell>
          <cell r="AF11">
            <v>3911.74</v>
          </cell>
          <cell r="AH11">
            <v>4917.84</v>
          </cell>
          <cell r="AJ11">
            <v>5076.96</v>
          </cell>
          <cell r="AL11">
            <v>5556.94</v>
          </cell>
          <cell r="AN11">
            <v>5204.71</v>
          </cell>
        </row>
        <row r="12">
          <cell r="C12">
            <v>25023.37</v>
          </cell>
          <cell r="E12">
            <v>17905.71</v>
          </cell>
          <cell r="G12" t="str">
            <v>27097.57</v>
          </cell>
          <cell r="I12">
            <v>27368.77</v>
          </cell>
          <cell r="K12">
            <v>26587.439999999999</v>
          </cell>
          <cell r="M12" t="str">
            <v>25809.77</v>
          </cell>
          <cell r="R12">
            <v>24564.95</v>
          </cell>
          <cell r="T12">
            <v>22628.74</v>
          </cell>
          <cell r="V12">
            <v>29112.720000000001</v>
          </cell>
          <cell r="X12">
            <v>28817.62</v>
          </cell>
          <cell r="Z12">
            <v>27107.45</v>
          </cell>
          <cell r="AB12" t="str">
            <v>24744.94</v>
          </cell>
          <cell r="AD12">
            <v>21921.84</v>
          </cell>
          <cell r="AF12">
            <v>20341.05</v>
          </cell>
          <cell r="AH12">
            <v>25572.77</v>
          </cell>
          <cell r="AJ12">
            <v>26400.2</v>
          </cell>
          <cell r="AL12">
            <v>28896.080000000002</v>
          </cell>
          <cell r="AN12">
            <v>27064.5</v>
          </cell>
        </row>
        <row r="13">
          <cell r="C13">
            <v>1058.57</v>
          </cell>
          <cell r="E13">
            <v>859.16</v>
          </cell>
          <cell r="G13">
            <v>1103.48</v>
          </cell>
          <cell r="I13">
            <v>1071.21</v>
          </cell>
          <cell r="K13">
            <v>1064.46</v>
          </cell>
          <cell r="M13" t="str">
            <v>1010.85</v>
          </cell>
          <cell r="R13">
            <v>1107.48</v>
          </cell>
          <cell r="T13">
            <v>1102.8</v>
          </cell>
          <cell r="V13">
            <v>1109.8699999999999</v>
          </cell>
          <cell r="X13">
            <v>1183.93</v>
          </cell>
          <cell r="Z13">
            <v>1178.8399999999999</v>
          </cell>
          <cell r="AB13" t="str">
            <v>1050.46</v>
          </cell>
          <cell r="AD13">
            <v>965.98</v>
          </cell>
          <cell r="AF13">
            <v>946.53</v>
          </cell>
          <cell r="AH13">
            <v>1006.91</v>
          </cell>
          <cell r="AJ13">
            <v>1069.55</v>
          </cell>
          <cell r="AL13">
            <v>1057.5899999999999</v>
          </cell>
          <cell r="AN13">
            <v>1085.74</v>
          </cell>
        </row>
        <row r="14">
          <cell r="C14">
            <v>8176.61</v>
          </cell>
          <cell r="E14">
            <v>6631.65</v>
          </cell>
          <cell r="G14">
            <v>8516.98</v>
          </cell>
          <cell r="I14">
            <v>8273.43</v>
          </cell>
          <cell r="K14">
            <v>8221.81</v>
          </cell>
          <cell r="M14" t="str">
            <v>7802.04</v>
          </cell>
          <cell r="R14">
            <v>8516.9599999999991</v>
          </cell>
          <cell r="T14">
            <v>8517.44</v>
          </cell>
          <cell r="V14">
            <v>8527.82</v>
          </cell>
          <cell r="X14">
            <v>9143.4</v>
          </cell>
          <cell r="Z14">
            <v>9065.64</v>
          </cell>
          <cell r="AB14" t="str">
            <v>8089.20</v>
          </cell>
          <cell r="AD14">
            <v>7453.06</v>
          </cell>
          <cell r="AF14">
            <v>7307.3</v>
          </cell>
          <cell r="AH14">
            <v>7771.35</v>
          </cell>
          <cell r="AJ14">
            <v>8258.64</v>
          </cell>
          <cell r="AL14">
            <v>8160.01</v>
          </cell>
          <cell r="AN14">
            <v>8368.2800000000007</v>
          </cell>
        </row>
        <row r="15">
          <cell r="C15">
            <v>952.52</v>
          </cell>
          <cell r="E15">
            <v>758.43</v>
          </cell>
          <cell r="G15">
            <v>991.68</v>
          </cell>
          <cell r="I15">
            <v>960.81</v>
          </cell>
          <cell r="K15">
            <v>923.06</v>
          </cell>
          <cell r="M15" t="str">
            <v>874.95</v>
          </cell>
          <cell r="R15">
            <v>1023.98</v>
          </cell>
          <cell r="T15">
            <v>1018.4</v>
          </cell>
          <cell r="V15">
            <v>1023.27</v>
          </cell>
          <cell r="X15">
            <v>1089.6300000000001</v>
          </cell>
          <cell r="Z15">
            <v>1091.8399999999999</v>
          </cell>
          <cell r="AB15" t="str">
            <v>929.16</v>
          </cell>
          <cell r="AD15">
            <v>864.38</v>
          </cell>
          <cell r="AF15">
            <v>844.13</v>
          </cell>
          <cell r="AH15">
            <v>914.31</v>
          </cell>
          <cell r="AJ15">
            <v>960.05</v>
          </cell>
          <cell r="AL15">
            <v>956.49</v>
          </cell>
          <cell r="AN15">
            <v>971.54</v>
          </cell>
        </row>
        <row r="16">
          <cell r="C16">
            <v>5291.04</v>
          </cell>
          <cell r="E16">
            <v>4235.66</v>
          </cell>
          <cell r="G16" t="str">
            <v>5513.96</v>
          </cell>
          <cell r="I16">
            <v>5343.29</v>
          </cell>
          <cell r="K16">
            <v>5166.59</v>
          </cell>
          <cell r="M16" t="str">
            <v>4892.91</v>
          </cell>
          <cell r="R16">
            <v>4827.2</v>
          </cell>
          <cell r="T16">
            <v>4807.32</v>
          </cell>
          <cell r="V16">
            <v>4820.2</v>
          </cell>
          <cell r="X16">
            <v>5126.43</v>
          </cell>
          <cell r="Z16">
            <v>5134.63</v>
          </cell>
          <cell r="AB16" t="str">
            <v>4383.17</v>
          </cell>
          <cell r="AD16">
            <v>4079.73</v>
          </cell>
          <cell r="AF16">
            <v>3984.92</v>
          </cell>
          <cell r="AH16">
            <v>4314.59</v>
          </cell>
          <cell r="AJ16">
            <v>5333.19</v>
          </cell>
          <cell r="AL16">
            <v>5315.51</v>
          </cell>
          <cell r="AN16">
            <v>5419.24</v>
          </cell>
        </row>
        <row r="17">
          <cell r="C17">
            <v>1424.48</v>
          </cell>
          <cell r="E17">
            <v>1247.07</v>
          </cell>
          <cell r="G17">
            <v>1297.23</v>
          </cell>
          <cell r="I17">
            <v>1471.46</v>
          </cell>
          <cell r="K17">
            <v>1374.45</v>
          </cell>
          <cell r="M17" t="str">
            <v>1404.69</v>
          </cell>
          <cell r="R17">
            <v>1463.28</v>
          </cell>
          <cell r="T17">
            <v>1233.3499999999999</v>
          </cell>
          <cell r="V17">
            <v>1338.87</v>
          </cell>
          <cell r="X17">
            <v>1442.6</v>
          </cell>
          <cell r="Z17">
            <v>1353.17</v>
          </cell>
          <cell r="AB17" t="str">
            <v>1377.98</v>
          </cell>
          <cell r="AD17">
            <v>1236.9000000000001</v>
          </cell>
          <cell r="AF17">
            <v>1173.81</v>
          </cell>
          <cell r="AH17">
            <v>1384.72</v>
          </cell>
          <cell r="AJ17">
            <v>1325.96</v>
          </cell>
          <cell r="AL17">
            <v>1416.61</v>
          </cell>
          <cell r="AN17">
            <v>1378.21</v>
          </cell>
        </row>
        <row r="18">
          <cell r="C18">
            <v>8346.15</v>
          </cell>
          <cell r="E18">
            <v>7973.07</v>
          </cell>
          <cell r="G18">
            <v>7716.14</v>
          </cell>
          <cell r="I18">
            <v>8782.09</v>
          </cell>
          <cell r="K18">
            <v>8275.4500000000007</v>
          </cell>
          <cell r="M18" t="str">
            <v>8271.86</v>
          </cell>
          <cell r="R18">
            <v>9015.7800000000007</v>
          </cell>
          <cell r="T18">
            <v>8033.5</v>
          </cell>
          <cell r="V18">
            <v>8548.64</v>
          </cell>
          <cell r="X18">
            <v>8796.61</v>
          </cell>
          <cell r="Z18">
            <v>8232.19</v>
          </cell>
          <cell r="AB18" t="str">
            <v>8297.71</v>
          </cell>
          <cell r="AD18">
            <v>7915.23</v>
          </cell>
          <cell r="AF18">
            <v>7327.77</v>
          </cell>
          <cell r="AH18">
            <v>8102.23</v>
          </cell>
          <cell r="AJ18">
            <v>7961.47</v>
          </cell>
          <cell r="AL18">
            <v>8332.17</v>
          </cell>
          <cell r="AN18">
            <v>8009.56</v>
          </cell>
        </row>
        <row r="19">
          <cell r="C19">
            <v>1309.23</v>
          </cell>
          <cell r="E19">
            <v>1135.83</v>
          </cell>
          <cell r="G19">
            <v>1184.6099999999999</v>
          </cell>
          <cell r="I19">
            <v>1349.29</v>
          </cell>
          <cell r="K19">
            <v>1255.29</v>
          </cell>
          <cell r="M19" t="str">
            <v>1279.83</v>
          </cell>
          <cell r="R19">
            <v>1345.85</v>
          </cell>
          <cell r="T19">
            <v>1123.95</v>
          </cell>
          <cell r="V19">
            <v>1226.8900000000001</v>
          </cell>
          <cell r="X19">
            <v>1323.45</v>
          </cell>
          <cell r="Z19">
            <v>1234.24</v>
          </cell>
          <cell r="AB19" t="str">
            <v>1255.71</v>
          </cell>
          <cell r="AD19">
            <v>1126.8800000000001</v>
          </cell>
          <cell r="AF19">
            <v>1065.48</v>
          </cell>
          <cell r="AH19">
            <v>1269.28</v>
          </cell>
          <cell r="AJ19">
            <v>1210.72</v>
          </cell>
          <cell r="AL19">
            <v>1302.2</v>
          </cell>
          <cell r="AN19">
            <v>1265.46</v>
          </cell>
        </row>
        <row r="20">
          <cell r="C20">
            <v>5963.69</v>
          </cell>
          <cell r="E20">
            <v>5670.03</v>
          </cell>
          <cell r="G20" t="str">
            <v>5431.49</v>
          </cell>
          <cell r="I20">
            <v>6191.21</v>
          </cell>
          <cell r="K20">
            <v>5848.82</v>
          </cell>
          <cell r="M20" t="str">
            <v>5732.65</v>
          </cell>
          <cell r="R20">
            <v>6368.86</v>
          </cell>
          <cell r="T20">
            <v>5614.12</v>
          </cell>
          <cell r="V20">
            <v>5599.43</v>
          </cell>
          <cell r="X20">
            <v>6147.61</v>
          </cell>
          <cell r="Z20">
            <v>5745.07</v>
          </cell>
          <cell r="AB20" t="str">
            <v>5763.00</v>
          </cell>
          <cell r="AD20">
            <v>5344.55</v>
          </cell>
          <cell r="AF20">
            <v>5144.87</v>
          </cell>
          <cell r="AH20">
            <v>5760.58</v>
          </cell>
          <cell r="AJ20">
            <v>5798.57</v>
          </cell>
          <cell r="AL20">
            <v>5945.63</v>
          </cell>
          <cell r="AN20">
            <v>5707.62</v>
          </cell>
        </row>
        <row r="21">
          <cell r="C21">
            <v>1068.03</v>
          </cell>
          <cell r="E21">
            <v>939.71</v>
          </cell>
          <cell r="G21">
            <v>957.81</v>
          </cell>
          <cell r="I21">
            <v>1114.68</v>
          </cell>
          <cell r="K21">
            <v>1096.97</v>
          </cell>
          <cell r="M21" t="str">
            <v>1134.97</v>
          </cell>
          <cell r="R21">
            <v>1160.77</v>
          </cell>
          <cell r="T21">
            <v>943.53</v>
          </cell>
          <cell r="V21">
            <v>1063.6099999999999</v>
          </cell>
          <cell r="X21">
            <v>1146.6199999999999</v>
          </cell>
          <cell r="Z21">
            <v>1090.06</v>
          </cell>
          <cell r="AB21" t="str">
            <v>1075.39</v>
          </cell>
          <cell r="AD21">
            <v>966.49</v>
          </cell>
          <cell r="AF21">
            <v>937.96</v>
          </cell>
          <cell r="AH21">
            <v>1030.06</v>
          </cell>
          <cell r="AJ21">
            <v>1038.47</v>
          </cell>
          <cell r="AL21">
            <v>1129.25</v>
          </cell>
          <cell r="AN21">
            <v>1080.45</v>
          </cell>
        </row>
        <row r="22">
          <cell r="C22">
            <v>3981.48</v>
          </cell>
          <cell r="E22">
            <v>3549.37</v>
          </cell>
          <cell r="G22">
            <v>3712.03</v>
          </cell>
          <cell r="I22">
            <v>4116.79</v>
          </cell>
          <cell r="K22">
            <v>4387.08</v>
          </cell>
          <cell r="M22" t="str">
            <v>4519.92</v>
          </cell>
          <cell r="R22">
            <v>4220.2299999999996</v>
          </cell>
          <cell r="T22">
            <v>3636.91</v>
          </cell>
          <cell r="V22">
            <v>4062.47</v>
          </cell>
          <cell r="X22">
            <v>4231.1499999999996</v>
          </cell>
          <cell r="Z22">
            <v>4147.38</v>
          </cell>
          <cell r="AB22" t="str">
            <v>4081.66</v>
          </cell>
          <cell r="AD22">
            <v>3666.92</v>
          </cell>
          <cell r="AF22">
            <v>3635.92</v>
          </cell>
          <cell r="AH22">
            <v>4016.28</v>
          </cell>
          <cell r="AJ22">
            <v>4082.51</v>
          </cell>
          <cell r="AL22">
            <v>4249.16</v>
          </cell>
          <cell r="AN22">
            <v>4025.8</v>
          </cell>
        </row>
        <row r="23">
          <cell r="C23">
            <v>1027.06</v>
          </cell>
          <cell r="E23">
            <v>901.15</v>
          </cell>
          <cell r="G23">
            <v>925.29</v>
          </cell>
          <cell r="I23">
            <v>1083.21</v>
          </cell>
          <cell r="K23">
            <v>1055.83</v>
          </cell>
          <cell r="M23" t="str">
            <v>1092.00</v>
          </cell>
          <cell r="R23">
            <v>1113.74</v>
          </cell>
          <cell r="T23">
            <v>895.27</v>
          </cell>
          <cell r="V23">
            <v>1016.02</v>
          </cell>
          <cell r="X23">
            <v>1101.8</v>
          </cell>
          <cell r="Z23">
            <v>1048.77</v>
          </cell>
          <cell r="AB23" t="str">
            <v>1033.27</v>
          </cell>
          <cell r="AD23">
            <v>927.29</v>
          </cell>
          <cell r="AF23">
            <v>896.77</v>
          </cell>
          <cell r="AH23">
            <v>986.13</v>
          </cell>
          <cell r="AJ23">
            <v>994.84</v>
          </cell>
          <cell r="AL23">
            <v>1086.6600000000001</v>
          </cell>
          <cell r="AN23">
            <v>1037.18</v>
          </cell>
        </row>
        <row r="24">
          <cell r="C24">
            <v>3171.83</v>
          </cell>
          <cell r="E24">
            <v>2792.81</v>
          </cell>
          <cell r="G24" t="str">
            <v>2887.33</v>
          </cell>
          <cell r="I24">
            <v>3309.77</v>
          </cell>
          <cell r="K24">
            <v>3316.89</v>
          </cell>
          <cell r="M24" t="str">
            <v>3412.92</v>
          </cell>
          <cell r="R24">
            <v>3416.48</v>
          </cell>
          <cell r="T24">
            <v>2797.87</v>
          </cell>
          <cell r="V24">
            <v>3193.08</v>
          </cell>
          <cell r="X24">
            <v>3399.17</v>
          </cell>
          <cell r="Z24">
            <v>3295.06</v>
          </cell>
          <cell r="AB24" t="str">
            <v>3220.72</v>
          </cell>
          <cell r="AD24">
            <v>2873.61</v>
          </cell>
          <cell r="AF24">
            <v>2788.65</v>
          </cell>
          <cell r="AH24">
            <v>3080.6</v>
          </cell>
          <cell r="AJ24">
            <v>3123.47</v>
          </cell>
          <cell r="AL24">
            <v>3361.92</v>
          </cell>
          <cell r="AN24">
            <v>3191.37</v>
          </cell>
        </row>
        <row r="25">
          <cell r="C25">
            <v>1425.31</v>
          </cell>
          <cell r="E25">
            <v>1458.54</v>
          </cell>
          <cell r="G25">
            <v>1423.17</v>
          </cell>
          <cell r="I25">
            <v>1428.4</v>
          </cell>
          <cell r="K25">
            <v>1507.8</v>
          </cell>
          <cell r="M25" t="str">
            <v>1556.78</v>
          </cell>
          <cell r="R25">
            <v>1928.91</v>
          </cell>
          <cell r="T25">
            <v>1676.38</v>
          </cell>
          <cell r="V25">
            <v>1573.54</v>
          </cell>
          <cell r="X25">
            <v>1419.42</v>
          </cell>
          <cell r="Z25">
            <v>1538.95</v>
          </cell>
          <cell r="AB25" t="str">
            <v>1413.31</v>
          </cell>
          <cell r="AD25">
            <v>1376.51</v>
          </cell>
          <cell r="AF25">
            <v>1424.28</v>
          </cell>
          <cell r="AH25">
            <v>1394.85</v>
          </cell>
          <cell r="AJ25">
            <v>1508.55</v>
          </cell>
          <cell r="AL25">
            <v>1713.97</v>
          </cell>
          <cell r="AN25">
            <v>1302.99</v>
          </cell>
        </row>
        <row r="26">
          <cell r="C26">
            <v>9341.85</v>
          </cell>
          <cell r="E26">
            <v>9630.99</v>
          </cell>
          <cell r="G26">
            <v>9380.25</v>
          </cell>
          <cell r="I26">
            <v>9385.31</v>
          </cell>
          <cell r="K26">
            <v>9890.4500000000007</v>
          </cell>
          <cell r="M26" t="str">
            <v>10216.33</v>
          </cell>
          <cell r="R26">
            <v>12444.28</v>
          </cell>
          <cell r="T26">
            <v>10871.74</v>
          </cell>
          <cell r="V26">
            <v>10306.780000000001</v>
          </cell>
          <cell r="X26">
            <v>9336.59</v>
          </cell>
          <cell r="Z26">
            <v>10078.69</v>
          </cell>
          <cell r="AB26" t="str">
            <v>9277.11</v>
          </cell>
          <cell r="AD26">
            <v>9053.52</v>
          </cell>
          <cell r="AF26">
            <v>9245.5</v>
          </cell>
          <cell r="AH26">
            <v>9045.51</v>
          </cell>
          <cell r="AJ26">
            <v>9781.77</v>
          </cell>
          <cell r="AL26">
            <v>11097.2</v>
          </cell>
          <cell r="AN26">
            <v>8553.34</v>
          </cell>
        </row>
        <row r="27">
          <cell r="C27">
            <v>1249.4100000000001</v>
          </cell>
          <cell r="E27">
            <v>1268.04</v>
          </cell>
          <cell r="G27">
            <v>1241.1099999999999</v>
          </cell>
          <cell r="I27">
            <v>1243.94</v>
          </cell>
          <cell r="K27">
            <v>1315.28</v>
          </cell>
          <cell r="M27" t="str">
            <v>1362.58</v>
          </cell>
          <cell r="R27">
            <v>1867.65</v>
          </cell>
          <cell r="T27">
            <v>1614.17</v>
          </cell>
          <cell r="V27">
            <v>1433.56</v>
          </cell>
          <cell r="X27">
            <v>1278.01</v>
          </cell>
          <cell r="Z27">
            <v>1336.8</v>
          </cell>
          <cell r="AB27" t="str">
            <v>1227.40</v>
          </cell>
          <cell r="AD27">
            <v>1189.5899999999999</v>
          </cell>
          <cell r="AF27">
            <v>1236.21</v>
          </cell>
          <cell r="AH27">
            <v>1215.6500000000001</v>
          </cell>
          <cell r="AJ27">
            <v>1313.09</v>
          </cell>
          <cell r="AL27">
            <v>1536.86</v>
          </cell>
          <cell r="AN27">
            <v>1128.6199999999999</v>
          </cell>
        </row>
        <row r="28">
          <cell r="C28">
            <v>6222.45</v>
          </cell>
          <cell r="E28">
            <v>6321.48</v>
          </cell>
          <cell r="G28" t="str">
            <v>6177.57</v>
          </cell>
          <cell r="I28">
            <v>6186.16</v>
          </cell>
          <cell r="K28">
            <v>6547.17</v>
          </cell>
          <cell r="M28" t="str">
            <v>6784.79</v>
          </cell>
          <cell r="R28">
            <v>11418.98</v>
          </cell>
          <cell r="T28">
            <v>9849.07</v>
          </cell>
          <cell r="V28">
            <v>7162.09</v>
          </cell>
          <cell r="X28">
            <v>6383.13</v>
          </cell>
          <cell r="Z28">
            <v>6676.22</v>
          </cell>
          <cell r="AB28" t="str">
            <v>6128.50</v>
          </cell>
          <cell r="AD28">
            <v>5943.99</v>
          </cell>
          <cell r="AF28">
            <v>6141.02</v>
          </cell>
          <cell r="AH28">
            <v>6028.47</v>
          </cell>
          <cell r="AJ28">
            <v>6525.47</v>
          </cell>
          <cell r="AL28">
            <v>7639.07</v>
          </cell>
          <cell r="AN28">
            <v>5612.81</v>
          </cell>
        </row>
        <row r="29">
          <cell r="C29">
            <v>229.08</v>
          </cell>
          <cell r="E29">
            <v>234.25</v>
          </cell>
          <cell r="G29">
            <v>241.09</v>
          </cell>
          <cell r="I29">
            <v>231.21</v>
          </cell>
          <cell r="K29">
            <v>217.99</v>
          </cell>
          <cell r="M29" t="str">
            <v>197.86</v>
          </cell>
          <cell r="R29">
            <v>226.06</v>
          </cell>
          <cell r="T29">
            <v>218.52</v>
          </cell>
          <cell r="V29">
            <v>249.75</v>
          </cell>
          <cell r="X29">
            <v>234.83</v>
          </cell>
          <cell r="Z29">
            <v>216.52</v>
          </cell>
          <cell r="AB29" t="str">
            <v>222.22</v>
          </cell>
          <cell r="AD29">
            <v>189.31</v>
          </cell>
          <cell r="AF29">
            <v>183.1</v>
          </cell>
          <cell r="AH29">
            <v>200.71</v>
          </cell>
          <cell r="AJ29">
            <v>222</v>
          </cell>
          <cell r="AL29">
            <v>210.76</v>
          </cell>
          <cell r="AN29">
            <v>245.46</v>
          </cell>
        </row>
        <row r="30">
          <cell r="C30">
            <v>1415.67</v>
          </cell>
          <cell r="E30">
            <v>1448.12</v>
          </cell>
          <cell r="G30">
            <v>1485.83</v>
          </cell>
          <cell r="I30">
            <v>1431.94</v>
          </cell>
          <cell r="K30">
            <v>1353.48</v>
          </cell>
          <cell r="M30" t="str">
            <v>1231.82</v>
          </cell>
          <cell r="R30">
            <v>1576.83</v>
          </cell>
          <cell r="T30">
            <v>1430.16</v>
          </cell>
          <cell r="V30">
            <v>1532.77</v>
          </cell>
          <cell r="X30">
            <v>1407.91</v>
          </cell>
          <cell r="Z30">
            <v>1266.79</v>
          </cell>
          <cell r="AB30" t="str">
            <v>1443.21</v>
          </cell>
          <cell r="AD30">
            <v>1178.33</v>
          </cell>
          <cell r="AF30">
            <v>1125.47</v>
          </cell>
          <cell r="AH30">
            <v>1229.51</v>
          </cell>
          <cell r="AJ30">
            <v>1352.56</v>
          </cell>
          <cell r="AL30">
            <v>1282.8499999999999</v>
          </cell>
          <cell r="AN30">
            <v>1482.88</v>
          </cell>
        </row>
        <row r="31">
          <cell r="C31">
            <v>213.32</v>
          </cell>
          <cell r="E31">
            <v>218.53</v>
          </cell>
          <cell r="G31">
            <v>224.95</v>
          </cell>
          <cell r="I31">
            <v>214.4</v>
          </cell>
          <cell r="K31">
            <v>206.17</v>
          </cell>
          <cell r="M31" t="str">
            <v>186.48</v>
          </cell>
          <cell r="R31">
            <v>210</v>
          </cell>
          <cell r="T31">
            <v>202.79</v>
          </cell>
          <cell r="V31">
            <v>234.06</v>
          </cell>
          <cell r="X31">
            <v>218.03</v>
          </cell>
          <cell r="Z31">
            <v>199.73</v>
          </cell>
          <cell r="AB31" t="str">
            <v>206.20</v>
          </cell>
          <cell r="AD31">
            <v>173.01</v>
          </cell>
          <cell r="AF31">
            <v>167.17</v>
          </cell>
          <cell r="AH31">
            <v>185.11</v>
          </cell>
          <cell r="AJ31">
            <v>206.21</v>
          </cell>
          <cell r="AL31">
            <v>195.57</v>
          </cell>
          <cell r="AN31">
            <v>230.12</v>
          </cell>
        </row>
        <row r="32">
          <cell r="C32">
            <v>1216.28</v>
          </cell>
          <cell r="E32">
            <v>1247.03</v>
          </cell>
          <cell r="G32" t="str">
            <v>1282.21</v>
          </cell>
          <cell r="I32">
            <v>1220.0899999999999</v>
          </cell>
          <cell r="K32">
            <v>1211.44</v>
          </cell>
          <cell r="M32" t="str">
            <v>1095.50</v>
          </cell>
          <cell r="R32">
            <v>1325.34</v>
          </cell>
          <cell r="T32">
            <v>1212.1600000000001</v>
          </cell>
          <cell r="V32">
            <v>1329.16</v>
          </cell>
          <cell r="X32">
            <v>1181.25</v>
          </cell>
          <cell r="Z32">
            <v>1034.29</v>
          </cell>
          <cell r="AB32" t="str">
            <v>1215.82</v>
          </cell>
          <cell r="AD32">
            <v>968.52</v>
          </cell>
          <cell r="AF32">
            <v>926.06</v>
          </cell>
          <cell r="AH32">
            <v>1030.3</v>
          </cell>
          <cell r="AJ32">
            <v>1152.01</v>
          </cell>
          <cell r="AL32">
            <v>1090.68</v>
          </cell>
          <cell r="AN32">
            <v>1290.71</v>
          </cell>
        </row>
        <row r="33">
          <cell r="C33">
            <v>588.6</v>
          </cell>
          <cell r="E33">
            <v>517.91999999999996</v>
          </cell>
          <cell r="G33">
            <v>553.57000000000005</v>
          </cell>
          <cell r="I33">
            <v>603.33000000000004</v>
          </cell>
          <cell r="K33">
            <v>573.97</v>
          </cell>
          <cell r="M33" t="str">
            <v>575.43</v>
          </cell>
          <cell r="R33">
            <v>595.51</v>
          </cell>
          <cell r="T33">
            <v>590.1</v>
          </cell>
          <cell r="V33">
            <v>580.97</v>
          </cell>
          <cell r="X33">
            <v>624.21</v>
          </cell>
          <cell r="Z33">
            <v>567.9</v>
          </cell>
          <cell r="AB33" t="str">
            <v>578.66</v>
          </cell>
          <cell r="AD33">
            <v>539.37</v>
          </cell>
          <cell r="AF33">
            <v>509.3</v>
          </cell>
          <cell r="AH33">
            <v>549.53</v>
          </cell>
          <cell r="AJ33">
            <v>547.12</v>
          </cell>
          <cell r="AL33">
            <v>582.55999999999995</v>
          </cell>
          <cell r="AN33">
            <v>584.07000000000005</v>
          </cell>
        </row>
        <row r="34">
          <cell r="C34">
            <v>3026.3</v>
          </cell>
          <cell r="E34">
            <v>2662.12</v>
          </cell>
          <cell r="G34">
            <v>2846.5</v>
          </cell>
          <cell r="I34">
            <v>3104.53</v>
          </cell>
          <cell r="K34">
            <v>2952.83</v>
          </cell>
          <cell r="M34" t="str">
            <v>2960.06</v>
          </cell>
          <cell r="R34">
            <v>3043.65</v>
          </cell>
          <cell r="T34">
            <v>3021.27</v>
          </cell>
          <cell r="V34">
            <v>2979.29</v>
          </cell>
          <cell r="X34">
            <v>3202.58</v>
          </cell>
          <cell r="Z34">
            <v>2912.36</v>
          </cell>
          <cell r="AB34" t="str">
            <v>2966.33</v>
          </cell>
          <cell r="AD34">
            <v>2765.79</v>
          </cell>
          <cell r="AF34">
            <v>2613.6799999999998</v>
          </cell>
          <cell r="AH34">
            <v>2827.83</v>
          </cell>
          <cell r="AJ34">
            <v>2811.15</v>
          </cell>
          <cell r="AL34">
            <v>2997.38</v>
          </cell>
          <cell r="AN34">
            <v>3002.54</v>
          </cell>
        </row>
        <row r="35">
          <cell r="C35">
            <v>576.24</v>
          </cell>
          <cell r="E35">
            <v>505.78</v>
          </cell>
          <cell r="G35">
            <v>541.29999999999995</v>
          </cell>
          <cell r="I35">
            <v>591.09</v>
          </cell>
          <cell r="K35">
            <v>562.12</v>
          </cell>
          <cell r="M35" t="str">
            <v>563.61</v>
          </cell>
          <cell r="R35">
            <v>595.22</v>
          </cell>
          <cell r="T35">
            <v>589.83000000000004</v>
          </cell>
          <cell r="V35">
            <v>570.29999999999995</v>
          </cell>
          <cell r="X35">
            <v>613.70000000000005</v>
          </cell>
          <cell r="Z35">
            <v>557.41</v>
          </cell>
          <cell r="AB35" t="str">
            <v>568.00</v>
          </cell>
          <cell r="AD35">
            <v>529.30999999999995</v>
          </cell>
          <cell r="AF35">
            <v>498.59</v>
          </cell>
          <cell r="AH35">
            <v>537.78</v>
          </cell>
          <cell r="AJ35">
            <v>533.38</v>
          </cell>
          <cell r="AL35">
            <v>570.54999999999995</v>
          </cell>
          <cell r="AN35">
            <v>570.07000000000005</v>
          </cell>
        </row>
        <row r="36">
          <cell r="C36">
            <v>2943.02</v>
          </cell>
          <cell r="E36">
            <v>2580.2800000000002</v>
          </cell>
          <cell r="G36" t="str">
            <v>2764.22</v>
          </cell>
          <cell r="I36">
            <v>3023.23</v>
          </cell>
          <cell r="K36">
            <v>2874.14</v>
          </cell>
          <cell r="M36" t="str">
            <v>2881.50</v>
          </cell>
          <cell r="R36">
            <v>3040.95</v>
          </cell>
          <cell r="T36">
            <v>3018.79</v>
          </cell>
          <cell r="V36">
            <v>2912.8</v>
          </cell>
          <cell r="X36">
            <v>3136.9</v>
          </cell>
          <cell r="Z36">
            <v>2846.79</v>
          </cell>
          <cell r="AB36" t="str">
            <v>2899.85</v>
          </cell>
          <cell r="AD36">
            <v>2702.68</v>
          </cell>
          <cell r="AF36">
            <v>2548.39</v>
          </cell>
          <cell r="AH36">
            <v>2749.43</v>
          </cell>
          <cell r="AJ36">
            <v>2723.98</v>
          </cell>
          <cell r="AL36">
            <v>2917.89</v>
          </cell>
          <cell r="AN36">
            <v>2915.2</v>
          </cell>
        </row>
        <row r="37">
          <cell r="C37">
            <v>425.48</v>
          </cell>
          <cell r="E37">
            <v>440.52</v>
          </cell>
          <cell r="G37">
            <v>429.09</v>
          </cell>
          <cell r="I37">
            <v>428.04</v>
          </cell>
          <cell r="K37">
            <v>443.1</v>
          </cell>
          <cell r="M37" t="str">
            <v>458.55</v>
          </cell>
          <cell r="R37">
            <v>362.75</v>
          </cell>
          <cell r="T37">
            <v>355.97</v>
          </cell>
          <cell r="V37">
            <v>365.84</v>
          </cell>
          <cell r="X37">
            <v>364.91</v>
          </cell>
          <cell r="Z37">
            <v>481.41</v>
          </cell>
          <cell r="AB37" t="str">
            <v>438.63</v>
          </cell>
          <cell r="AD37">
            <v>415.38</v>
          </cell>
          <cell r="AF37">
            <v>415.5</v>
          </cell>
          <cell r="AH37">
            <v>418.13</v>
          </cell>
          <cell r="AJ37">
            <v>426.55</v>
          </cell>
          <cell r="AL37">
            <v>429.32</v>
          </cell>
          <cell r="AN37">
            <v>415.69</v>
          </cell>
        </row>
        <row r="38">
          <cell r="C38">
            <v>4557.34</v>
          </cell>
          <cell r="E38">
            <v>4705.22</v>
          </cell>
          <cell r="G38">
            <v>4619.5600000000004</v>
          </cell>
          <cell r="I38">
            <v>4614.04</v>
          </cell>
          <cell r="K38">
            <v>4776.63</v>
          </cell>
          <cell r="M38" t="str">
            <v>4957.09</v>
          </cell>
          <cell r="R38">
            <v>4028.56</v>
          </cell>
          <cell r="T38">
            <v>3948.49</v>
          </cell>
          <cell r="V38">
            <v>4059.35</v>
          </cell>
          <cell r="X38">
            <v>4048.59</v>
          </cell>
          <cell r="Z38">
            <v>5360.29</v>
          </cell>
          <cell r="AB38" t="str">
            <v>4877.43</v>
          </cell>
          <cell r="AD38">
            <v>4614.25</v>
          </cell>
          <cell r="AF38">
            <v>4472.7299999999996</v>
          </cell>
          <cell r="AH38">
            <v>4498.41</v>
          </cell>
          <cell r="AJ38">
            <v>4582.8900000000003</v>
          </cell>
          <cell r="AL38">
            <v>4628.66</v>
          </cell>
          <cell r="AN38">
            <v>4486.08</v>
          </cell>
        </row>
        <row r="39">
          <cell r="C39">
            <v>269.91000000000003</v>
          </cell>
          <cell r="E39">
            <v>279.52</v>
          </cell>
          <cell r="G39">
            <v>269.32</v>
          </cell>
          <cell r="I39">
            <v>267.92</v>
          </cell>
          <cell r="K39">
            <v>276.16000000000003</v>
          </cell>
          <cell r="M39" t="str">
            <v>286.04</v>
          </cell>
          <cell r="R39">
            <v>242.6</v>
          </cell>
          <cell r="T39">
            <v>232.03</v>
          </cell>
          <cell r="V39">
            <v>239.01</v>
          </cell>
          <cell r="X39">
            <v>240.22</v>
          </cell>
          <cell r="Z39">
            <v>314.95</v>
          </cell>
          <cell r="AB39" t="str">
            <v>281.52</v>
          </cell>
          <cell r="AD39">
            <v>267.61</v>
          </cell>
          <cell r="AF39">
            <v>268.83</v>
          </cell>
          <cell r="AH39">
            <v>264.39999999999998</v>
          </cell>
          <cell r="AJ39">
            <v>269.77999999999997</v>
          </cell>
          <cell r="AL39">
            <v>270.55</v>
          </cell>
          <cell r="AN39">
            <v>260.52999999999997</v>
          </cell>
        </row>
        <row r="40">
          <cell r="C40">
            <v>1672.01</v>
          </cell>
          <cell r="E40">
            <v>1732.32</v>
          </cell>
          <cell r="G40" t="str">
            <v>1667.98</v>
          </cell>
          <cell r="I40">
            <v>1659.09</v>
          </cell>
          <cell r="K40">
            <v>1710.92</v>
          </cell>
          <cell r="M40" t="str">
            <v>1772.35</v>
          </cell>
          <cell r="R40">
            <v>1503.63</v>
          </cell>
          <cell r="T40">
            <v>1435.65</v>
          </cell>
          <cell r="V40">
            <v>1479.43</v>
          </cell>
          <cell r="X40">
            <v>1486.96</v>
          </cell>
          <cell r="Z40">
            <v>1956.8</v>
          </cell>
          <cell r="AB40" t="str">
            <v>1746.07</v>
          </cell>
          <cell r="AD40">
            <v>1658.09</v>
          </cell>
          <cell r="AF40">
            <v>1665.61</v>
          </cell>
          <cell r="AH40">
            <v>1637.68</v>
          </cell>
          <cell r="AJ40">
            <v>1671.48</v>
          </cell>
          <cell r="AL40">
            <v>1676.28</v>
          </cell>
          <cell r="AN40">
            <v>1613.04</v>
          </cell>
        </row>
        <row r="41">
          <cell r="C41">
            <v>785.28</v>
          </cell>
          <cell r="E41">
            <v>661.78</v>
          </cell>
          <cell r="G41">
            <v>809.16</v>
          </cell>
          <cell r="I41">
            <v>826.02</v>
          </cell>
          <cell r="K41">
            <v>801.51</v>
          </cell>
          <cell r="M41" t="str">
            <v>772.29</v>
          </cell>
          <cell r="R41">
            <v>780.93</v>
          </cell>
          <cell r="T41">
            <v>674.2</v>
          </cell>
          <cell r="V41">
            <v>798.01</v>
          </cell>
          <cell r="X41">
            <v>835.3</v>
          </cell>
          <cell r="Z41">
            <v>805.68</v>
          </cell>
          <cell r="AB41" t="str">
            <v>767.47</v>
          </cell>
          <cell r="AD41">
            <v>686.94</v>
          </cell>
          <cell r="AF41">
            <v>630.96</v>
          </cell>
          <cell r="AH41">
            <v>758.37</v>
          </cell>
          <cell r="AJ41">
            <v>841.02</v>
          </cell>
          <cell r="AL41">
            <v>823.45</v>
          </cell>
          <cell r="AN41">
            <v>874.61</v>
          </cell>
        </row>
        <row r="42">
          <cell r="C42">
            <v>4375.43</v>
          </cell>
          <cell r="E42">
            <v>3696.56</v>
          </cell>
          <cell r="G42">
            <v>4507.5</v>
          </cell>
          <cell r="I42">
            <v>4600.41</v>
          </cell>
          <cell r="K42">
            <v>4465.59</v>
          </cell>
          <cell r="M42" t="str">
            <v>4305.03</v>
          </cell>
          <cell r="R42">
            <v>4365.51</v>
          </cell>
          <cell r="T42">
            <v>3778.35</v>
          </cell>
          <cell r="V42">
            <v>4459.75</v>
          </cell>
          <cell r="X42">
            <v>4665.1899999999996</v>
          </cell>
          <cell r="Z42">
            <v>4502.2</v>
          </cell>
          <cell r="AB42" t="str">
            <v>4273.60</v>
          </cell>
          <cell r="AD42">
            <v>3833.66</v>
          </cell>
          <cell r="AF42">
            <v>3528.81</v>
          </cell>
          <cell r="AH42">
            <v>4229.7700000000004</v>
          </cell>
          <cell r="AJ42">
            <v>4681.6400000000003</v>
          </cell>
          <cell r="AL42">
            <v>4585.08</v>
          </cell>
          <cell r="AN42">
            <v>4866.58</v>
          </cell>
        </row>
        <row r="43">
          <cell r="C43">
            <v>777.08</v>
          </cell>
          <cell r="E43">
            <v>653.54999999999995</v>
          </cell>
          <cell r="G43">
            <v>800.89</v>
          </cell>
          <cell r="I43">
            <v>817.74</v>
          </cell>
          <cell r="K43">
            <v>793.22</v>
          </cell>
          <cell r="M43" t="str">
            <v>763.99</v>
          </cell>
          <cell r="R43">
            <v>770.97</v>
          </cell>
          <cell r="T43">
            <v>664.22</v>
          </cell>
          <cell r="V43">
            <v>788.04</v>
          </cell>
          <cell r="X43">
            <v>825.32</v>
          </cell>
          <cell r="Z43">
            <v>795.68</v>
          </cell>
          <cell r="AB43" t="str">
            <v>760.57</v>
          </cell>
          <cell r="AD43">
            <v>679.54</v>
          </cell>
          <cell r="AF43">
            <v>622.76</v>
          </cell>
          <cell r="AH43">
            <v>750.19</v>
          </cell>
          <cell r="AJ43">
            <v>832.83</v>
          </cell>
          <cell r="AL43">
            <v>815.24</v>
          </cell>
          <cell r="AN43">
            <v>866.4</v>
          </cell>
        </row>
        <row r="44">
          <cell r="C44">
            <v>4273.95</v>
          </cell>
          <cell r="E44">
            <v>3594.54</v>
          </cell>
          <cell r="G44" t="str">
            <v>4404.92</v>
          </cell>
          <cell r="I44">
            <v>4497.59</v>
          </cell>
          <cell r="K44">
            <v>4362.7299999999996</v>
          </cell>
          <cell r="M44" t="str">
            <v>4201.97</v>
          </cell>
          <cell r="R44">
            <v>4240.3500000000004</v>
          </cell>
          <cell r="T44">
            <v>3653.22</v>
          </cell>
          <cell r="V44">
            <v>4334.24</v>
          </cell>
          <cell r="X44">
            <v>4539.2700000000004</v>
          </cell>
          <cell r="Z44">
            <v>4376.25</v>
          </cell>
          <cell r="AB44" t="str">
            <v>4183.14</v>
          </cell>
          <cell r="AD44">
            <v>3737.49</v>
          </cell>
          <cell r="AF44">
            <v>3425.19</v>
          </cell>
          <cell r="AH44">
            <v>4126.07</v>
          </cell>
          <cell r="AJ44">
            <v>4580.59</v>
          </cell>
          <cell r="AL44">
            <v>4483.83</v>
          </cell>
          <cell r="AN44">
            <v>4765.21</v>
          </cell>
        </row>
        <row r="45">
          <cell r="C45">
            <v>654.75</v>
          </cell>
          <cell r="E45">
            <v>628.21</v>
          </cell>
          <cell r="G45">
            <v>666.6</v>
          </cell>
          <cell r="I45">
            <v>686.3</v>
          </cell>
          <cell r="K45">
            <v>683.06</v>
          </cell>
          <cell r="M45" t="str">
            <v>668.31</v>
          </cell>
          <cell r="R45">
            <v>665.93</v>
          </cell>
          <cell r="T45">
            <v>645.37</v>
          </cell>
          <cell r="V45">
            <v>657.4</v>
          </cell>
          <cell r="X45">
            <v>629.80999999999995</v>
          </cell>
          <cell r="Z45">
            <v>630.17999999999995</v>
          </cell>
          <cell r="AB45" t="str">
            <v>622.96</v>
          </cell>
          <cell r="AD45">
            <v>583.85</v>
          </cell>
          <cell r="AF45">
            <v>607.23</v>
          </cell>
          <cell r="AH45">
            <v>639.55999999999995</v>
          </cell>
          <cell r="AJ45">
            <v>665.97</v>
          </cell>
          <cell r="AL45">
            <v>648.38</v>
          </cell>
          <cell r="AN45">
            <v>641.95000000000005</v>
          </cell>
        </row>
        <row r="46">
          <cell r="C46">
            <v>8750.57</v>
          </cell>
          <cell r="E46">
            <v>8222.5300000000007</v>
          </cell>
          <cell r="G46">
            <v>9063.34</v>
          </cell>
          <cell r="I46">
            <v>9322.35</v>
          </cell>
          <cell r="K46">
            <v>9271.0400000000009</v>
          </cell>
          <cell r="M46" t="str">
            <v>9071.52</v>
          </cell>
          <cell r="R46">
            <v>7063.35</v>
          </cell>
          <cell r="T46">
            <v>8514.5499999999993</v>
          </cell>
          <cell r="V46">
            <v>8713.92</v>
          </cell>
          <cell r="X46">
            <v>8213.66</v>
          </cell>
          <cell r="Z46">
            <v>8237.14</v>
          </cell>
          <cell r="AB46" t="str">
            <v>8197.01</v>
          </cell>
          <cell r="AD46">
            <v>8139.5</v>
          </cell>
          <cell r="AF46">
            <v>8056.02</v>
          </cell>
          <cell r="AH46">
            <v>8670.7199999999993</v>
          </cell>
          <cell r="AJ46">
            <v>9048.2000000000007</v>
          </cell>
          <cell r="AL46">
            <v>8765.48</v>
          </cell>
          <cell r="AN46">
            <v>8565.69</v>
          </cell>
        </row>
        <row r="47">
          <cell r="C47">
            <v>415.11</v>
          </cell>
          <cell r="E47">
            <v>390.95</v>
          </cell>
          <cell r="G47">
            <v>410.22</v>
          </cell>
          <cell r="I47">
            <v>423.61</v>
          </cell>
          <cell r="K47">
            <v>419.37</v>
          </cell>
          <cell r="M47" t="str">
            <v>411.33</v>
          </cell>
          <cell r="R47">
            <v>454.97</v>
          </cell>
          <cell r="T47">
            <v>420.91</v>
          </cell>
          <cell r="V47">
            <v>429.7</v>
          </cell>
          <cell r="X47">
            <v>407.15</v>
          </cell>
          <cell r="Z47">
            <v>404.75</v>
          </cell>
          <cell r="AB47" t="str">
            <v>396.18</v>
          </cell>
          <cell r="AD47">
            <v>359.53</v>
          </cell>
          <cell r="AF47">
            <v>375.31</v>
          </cell>
          <cell r="AH47">
            <v>402.86</v>
          </cell>
          <cell r="AJ47">
            <v>414.28</v>
          </cell>
          <cell r="AL47">
            <v>407.53</v>
          </cell>
          <cell r="AN47">
            <v>406.72</v>
          </cell>
        </row>
        <row r="48">
          <cell r="C48">
            <v>3611.56</v>
          </cell>
          <cell r="E48">
            <v>3310.48</v>
          </cell>
          <cell r="G48" t="str">
            <v>3561.77</v>
          </cell>
          <cell r="I48">
            <v>3677.9</v>
          </cell>
          <cell r="K48">
            <v>3602.79</v>
          </cell>
          <cell r="M48" t="str">
            <v>3579.67</v>
          </cell>
          <cell r="R48">
            <v>2273.96</v>
          </cell>
          <cell r="T48">
            <v>2529.17</v>
          </cell>
          <cell r="V48">
            <v>2553.84</v>
          </cell>
          <cell r="X48">
            <v>2347.5</v>
          </cell>
          <cell r="Z48">
            <v>2330.29</v>
          </cell>
          <cell r="AB48" t="str">
            <v>2301.44</v>
          </cell>
          <cell r="AD48">
            <v>2861.32</v>
          </cell>
          <cell r="AF48">
            <v>3030.28</v>
          </cell>
          <cell r="AH48">
            <v>3397.58</v>
          </cell>
          <cell r="AJ48">
            <v>3613.03</v>
          </cell>
          <cell r="AL48">
            <v>3569.09</v>
          </cell>
          <cell r="AN48">
            <v>3515.69</v>
          </cell>
        </row>
        <row r="49">
          <cell r="C49">
            <v>681.62</v>
          </cell>
          <cell r="E49">
            <v>610.86</v>
          </cell>
          <cell r="G49">
            <v>716.97</v>
          </cell>
          <cell r="I49">
            <v>736.36</v>
          </cell>
          <cell r="K49">
            <v>739.61</v>
          </cell>
          <cell r="M49" t="str">
            <v>687.86</v>
          </cell>
          <cell r="R49">
            <v>730.27</v>
          </cell>
          <cell r="T49">
            <v>619.64</v>
          </cell>
          <cell r="V49">
            <v>688.56</v>
          </cell>
          <cell r="X49">
            <v>695.3</v>
          </cell>
          <cell r="Z49">
            <v>692.78</v>
          </cell>
          <cell r="AB49" t="str">
            <v>682.34</v>
          </cell>
          <cell r="AD49">
            <v>598.01</v>
          </cell>
          <cell r="AF49">
            <v>580.05999999999995</v>
          </cell>
          <cell r="AH49">
            <v>657.74</v>
          </cell>
          <cell r="AJ49">
            <v>681.36</v>
          </cell>
          <cell r="AL49">
            <v>697.5</v>
          </cell>
          <cell r="AN49">
            <v>669.9</v>
          </cell>
        </row>
        <row r="50">
          <cell r="C50">
            <v>6998.3</v>
          </cell>
          <cell r="E50">
            <v>6288.05</v>
          </cell>
          <cell r="G50">
            <v>7303.57</v>
          </cell>
          <cell r="I50">
            <v>7529.18</v>
          </cell>
          <cell r="K50">
            <v>7591.38</v>
          </cell>
          <cell r="M50" t="str">
            <v>7012.86</v>
          </cell>
          <cell r="R50">
            <v>8182.37</v>
          </cell>
          <cell r="T50">
            <v>7411.3</v>
          </cell>
          <cell r="V50">
            <v>8095.85</v>
          </cell>
          <cell r="X50">
            <v>8379.77</v>
          </cell>
          <cell r="Z50">
            <v>8295.4699999999993</v>
          </cell>
          <cell r="AB50" t="str">
            <v>8109.42</v>
          </cell>
          <cell r="AD50">
            <v>6260.76</v>
          </cell>
          <cell r="AF50">
            <v>5760.21</v>
          </cell>
          <cell r="AH50">
            <v>6654.65</v>
          </cell>
          <cell r="AJ50">
            <v>6976.1</v>
          </cell>
          <cell r="AL50">
            <v>7123.59</v>
          </cell>
          <cell r="AN50">
            <v>6903.85</v>
          </cell>
        </row>
        <row r="51">
          <cell r="C51">
            <v>526.66</v>
          </cell>
          <cell r="E51">
            <v>447.49</v>
          </cell>
          <cell r="G51">
            <v>530.84</v>
          </cell>
          <cell r="I51">
            <v>541.33000000000004</v>
          </cell>
          <cell r="K51">
            <v>539.28</v>
          </cell>
          <cell r="M51" t="str">
            <v>503.53</v>
          </cell>
          <cell r="R51">
            <v>585.57000000000005</v>
          </cell>
          <cell r="T51">
            <v>489.63</v>
          </cell>
          <cell r="V51">
            <v>555.24</v>
          </cell>
          <cell r="X51">
            <v>554.70000000000005</v>
          </cell>
          <cell r="Z51">
            <v>548.69000000000005</v>
          </cell>
          <cell r="AB51" t="str">
            <v>549.64</v>
          </cell>
          <cell r="AD51">
            <v>469.65</v>
          </cell>
          <cell r="AF51">
            <v>446.52</v>
          </cell>
          <cell r="AH51">
            <v>516.01</v>
          </cell>
          <cell r="AJ51">
            <v>523.58000000000004</v>
          </cell>
          <cell r="AL51">
            <v>537.20000000000005</v>
          </cell>
          <cell r="AN51">
            <v>520.22</v>
          </cell>
        </row>
        <row r="52">
          <cell r="C52">
            <v>2653.61</v>
          </cell>
          <cell r="E52">
            <v>2246.9499999999998</v>
          </cell>
          <cell r="G52" t="str">
            <v>2686.33</v>
          </cell>
          <cell r="I52">
            <v>2732.4</v>
          </cell>
          <cell r="K52">
            <v>2720.16</v>
          </cell>
          <cell r="M52" t="str">
            <v>2536.85</v>
          </cell>
          <cell r="R52">
            <v>2738.44</v>
          </cell>
          <cell r="T52">
            <v>2276.81</v>
          </cell>
          <cell r="V52">
            <v>2586.9699999999998</v>
          </cell>
          <cell r="X52">
            <v>2612.62</v>
          </cell>
          <cell r="Z52">
            <v>2589.25</v>
          </cell>
          <cell r="AB52" t="str">
            <v>2601.00</v>
          </cell>
          <cell r="AD52">
            <v>2360.89</v>
          </cell>
          <cell r="AF52">
            <v>2237.84</v>
          </cell>
          <cell r="AH52">
            <v>2601.87</v>
          </cell>
          <cell r="AJ52">
            <v>2637.99</v>
          </cell>
          <cell r="AL52">
            <v>2710.21</v>
          </cell>
          <cell r="AN52">
            <v>2632.05</v>
          </cell>
        </row>
        <row r="53">
          <cell r="C53">
            <v>187.37</v>
          </cell>
          <cell r="E53">
            <v>184.55</v>
          </cell>
          <cell r="G53">
            <v>183.41</v>
          </cell>
          <cell r="I53">
            <v>174.18</v>
          </cell>
          <cell r="K53">
            <v>175.78</v>
          </cell>
          <cell r="M53" t="str">
            <v>165.69</v>
          </cell>
          <cell r="R53">
            <v>197.18</v>
          </cell>
          <cell r="T53">
            <v>207.53</v>
          </cell>
          <cell r="V53">
            <v>189.96</v>
          </cell>
          <cell r="X53">
            <v>184.38</v>
          </cell>
          <cell r="Z53">
            <v>177.27</v>
          </cell>
          <cell r="AB53" t="str">
            <v>162.64</v>
          </cell>
          <cell r="AD53">
            <v>149.69999999999999</v>
          </cell>
          <cell r="AF53">
            <v>148.16</v>
          </cell>
          <cell r="AH53">
            <v>151.66999999999999</v>
          </cell>
          <cell r="AJ53">
            <v>171.91</v>
          </cell>
          <cell r="AL53">
            <v>169.94</v>
          </cell>
          <cell r="AN53">
            <v>173.66</v>
          </cell>
        </row>
        <row r="54">
          <cell r="C54">
            <v>1360.6</v>
          </cell>
          <cell r="E54">
            <v>1321.93</v>
          </cell>
          <cell r="G54">
            <v>1311.98</v>
          </cell>
          <cell r="I54">
            <v>1247.74</v>
          </cell>
          <cell r="K54">
            <v>1259</v>
          </cell>
          <cell r="M54" t="str">
            <v>1176.08</v>
          </cell>
          <cell r="R54">
            <v>1418.61</v>
          </cell>
          <cell r="T54">
            <v>1483.67</v>
          </cell>
          <cell r="V54">
            <v>1369.04</v>
          </cell>
          <cell r="X54">
            <v>1327.1</v>
          </cell>
          <cell r="Z54">
            <v>1264.8</v>
          </cell>
          <cell r="AB54" t="str">
            <v>1155.35</v>
          </cell>
          <cell r="AD54">
            <v>1068.03</v>
          </cell>
          <cell r="AF54">
            <v>1057.44</v>
          </cell>
          <cell r="AH54">
            <v>1082.3499999999999</v>
          </cell>
          <cell r="AJ54">
            <v>1235.73</v>
          </cell>
          <cell r="AL54">
            <v>1224.76</v>
          </cell>
          <cell r="AN54">
            <v>1255.6300000000001</v>
          </cell>
        </row>
        <row r="55">
          <cell r="C55">
            <v>151.15</v>
          </cell>
          <cell r="E55">
            <v>150.52000000000001</v>
          </cell>
          <cell r="G55">
            <v>149.57</v>
          </cell>
          <cell r="I55">
            <v>141.68</v>
          </cell>
          <cell r="K55">
            <v>143.22</v>
          </cell>
          <cell r="M55" t="str">
            <v>135.47</v>
          </cell>
          <cell r="R55">
            <v>160.11000000000001</v>
          </cell>
          <cell r="T55">
            <v>170.03</v>
          </cell>
          <cell r="V55">
            <v>154.69999999999999</v>
          </cell>
          <cell r="X55">
            <v>150.19</v>
          </cell>
          <cell r="Z55">
            <v>145.11000000000001</v>
          </cell>
          <cell r="AB55" t="str">
            <v>133.26</v>
          </cell>
          <cell r="AD55">
            <v>122.12</v>
          </cell>
          <cell r="AF55">
            <v>120.34</v>
          </cell>
          <cell r="AH55">
            <v>123.21</v>
          </cell>
          <cell r="AJ55">
            <v>139.38</v>
          </cell>
          <cell r="AL55">
            <v>137.49</v>
          </cell>
          <cell r="AN55">
            <v>140.26</v>
          </cell>
        </row>
        <row r="56">
          <cell r="C56">
            <v>746.69</v>
          </cell>
          <cell r="E56">
            <v>743.41</v>
          </cell>
          <cell r="G56" t="str">
            <v>738.11</v>
          </cell>
          <cell r="I56">
            <v>698.48</v>
          </cell>
          <cell r="K56">
            <v>706.27</v>
          </cell>
          <cell r="M56" t="str">
            <v>667.35</v>
          </cell>
          <cell r="R56">
            <v>790.44</v>
          </cell>
          <cell r="T56">
            <v>839.97</v>
          </cell>
          <cell r="V56">
            <v>764.11</v>
          </cell>
          <cell r="X56">
            <v>741.87</v>
          </cell>
          <cell r="Z56">
            <v>716.39</v>
          </cell>
          <cell r="AB56" t="str">
            <v>657.30</v>
          </cell>
          <cell r="AD56">
            <v>601.75</v>
          </cell>
          <cell r="AF56">
            <v>592.65</v>
          </cell>
          <cell r="AH56">
            <v>607</v>
          </cell>
          <cell r="AJ56">
            <v>687.82</v>
          </cell>
          <cell r="AL56">
            <v>678.37</v>
          </cell>
          <cell r="AN56">
            <v>692.22</v>
          </cell>
        </row>
        <row r="57">
          <cell r="C57">
            <v>521.97</v>
          </cell>
          <cell r="E57">
            <v>381.53</v>
          </cell>
          <cell r="G57">
            <v>509.07</v>
          </cell>
          <cell r="I57">
            <v>514.66999999999996</v>
          </cell>
          <cell r="K57">
            <v>531.82000000000005</v>
          </cell>
          <cell r="M57" t="str">
            <v>514.05</v>
          </cell>
          <cell r="R57">
            <v>523.53</v>
          </cell>
          <cell r="T57">
            <v>440.78</v>
          </cell>
          <cell r="V57">
            <v>514.08000000000004</v>
          </cell>
          <cell r="X57">
            <v>536.67999999999995</v>
          </cell>
          <cell r="Z57">
            <v>537.28</v>
          </cell>
          <cell r="AB57" t="str">
            <v>517.63</v>
          </cell>
          <cell r="AD57">
            <v>531.82000000000005</v>
          </cell>
          <cell r="AF57">
            <v>512.73</v>
          </cell>
          <cell r="AH57">
            <v>507.32</v>
          </cell>
          <cell r="AJ57">
            <v>518.78</v>
          </cell>
          <cell r="AL57">
            <v>527.98</v>
          </cell>
          <cell r="AN57">
            <v>520.77</v>
          </cell>
        </row>
        <row r="58">
          <cell r="C58">
            <v>4033.5</v>
          </cell>
          <cell r="E58">
            <v>2950.65</v>
          </cell>
          <cell r="G58">
            <v>3939.4</v>
          </cell>
          <cell r="I58">
            <v>3963.47</v>
          </cell>
          <cell r="K58">
            <v>4127.68</v>
          </cell>
          <cell r="M58" t="str">
            <v>3936.60</v>
          </cell>
          <cell r="R58">
            <v>5806.19</v>
          </cell>
          <cell r="T58">
            <v>4658.5600000000004</v>
          </cell>
          <cell r="V58">
            <v>5627.33</v>
          </cell>
          <cell r="X58">
            <v>5767.98</v>
          </cell>
          <cell r="Z58">
            <v>5711.55</v>
          </cell>
          <cell r="AB58" t="str">
            <v>5461.78</v>
          </cell>
          <cell r="AD58">
            <v>5579.38</v>
          </cell>
          <cell r="AF58">
            <v>4591.01</v>
          </cell>
          <cell r="AH58">
            <v>4493.9799999999996</v>
          </cell>
          <cell r="AJ58">
            <v>3737.5</v>
          </cell>
          <cell r="AL58">
            <v>3816.28</v>
          </cell>
          <cell r="AN58">
            <v>3770.68</v>
          </cell>
        </row>
        <row r="59">
          <cell r="C59">
            <v>420.91</v>
          </cell>
          <cell r="E59">
            <v>305.45</v>
          </cell>
          <cell r="G59">
            <v>416.35</v>
          </cell>
          <cell r="I59">
            <v>420.36</v>
          </cell>
          <cell r="K59">
            <v>433.61</v>
          </cell>
          <cell r="M59" t="str">
            <v>415.93</v>
          </cell>
          <cell r="R59">
            <v>444.33</v>
          </cell>
          <cell r="T59">
            <v>375.74</v>
          </cell>
          <cell r="V59">
            <v>439.88</v>
          </cell>
          <cell r="X59">
            <v>458.94</v>
          </cell>
          <cell r="Z59">
            <v>460.26</v>
          </cell>
          <cell r="AB59" t="str">
            <v>450.32</v>
          </cell>
          <cell r="AD59">
            <v>447.71</v>
          </cell>
          <cell r="AF59">
            <v>428.39</v>
          </cell>
          <cell r="AH59">
            <v>439.75</v>
          </cell>
          <cell r="AJ59">
            <v>456.74</v>
          </cell>
          <cell r="AL59">
            <v>464.15</v>
          </cell>
          <cell r="AN59">
            <v>456.67</v>
          </cell>
        </row>
        <row r="60">
          <cell r="C60">
            <v>2419.98</v>
          </cell>
          <cell r="E60">
            <v>1762.61</v>
          </cell>
          <cell r="G60" t="str">
            <v>2394.16</v>
          </cell>
          <cell r="I60">
            <v>2413.2800000000002</v>
          </cell>
          <cell r="K60">
            <v>2501.62</v>
          </cell>
          <cell r="M60" t="str">
            <v>2380.29</v>
          </cell>
          <cell r="R60">
            <v>2302.67</v>
          </cell>
          <cell r="T60">
            <v>1935.98</v>
          </cell>
          <cell r="V60">
            <v>2267.94</v>
          </cell>
          <cell r="X60">
            <v>2331.0100000000002</v>
          </cell>
          <cell r="Z60">
            <v>2333.1</v>
          </cell>
          <cell r="AB60" t="str">
            <v>2304.82</v>
          </cell>
          <cell r="AD60">
            <v>2288.34</v>
          </cell>
          <cell r="AF60">
            <v>2629.75</v>
          </cell>
          <cell r="AH60">
            <v>2739.25</v>
          </cell>
          <cell r="AJ60">
            <v>2811.14</v>
          </cell>
          <cell r="AL60">
            <v>2850.02</v>
          </cell>
          <cell r="AN60">
            <v>2813.34</v>
          </cell>
        </row>
        <row r="61">
          <cell r="C61">
            <v>132.08000000000001</v>
          </cell>
          <cell r="E61">
            <v>127.08</v>
          </cell>
          <cell r="G61">
            <v>146.38999999999999</v>
          </cell>
          <cell r="I61">
            <v>157.99</v>
          </cell>
          <cell r="K61">
            <v>165.97</v>
          </cell>
          <cell r="M61" t="str">
            <v>150.92</v>
          </cell>
          <cell r="R61">
            <v>235.8</v>
          </cell>
          <cell r="T61">
            <v>239.8</v>
          </cell>
          <cell r="V61">
            <v>233.6</v>
          </cell>
          <cell r="X61">
            <v>257.3</v>
          </cell>
          <cell r="Z61">
            <v>280.7</v>
          </cell>
          <cell r="AB61" t="str">
            <v>256.39</v>
          </cell>
          <cell r="AD61">
            <v>143.35</v>
          </cell>
          <cell r="AF61">
            <v>114.39</v>
          </cell>
          <cell r="AH61">
            <v>110.52</v>
          </cell>
          <cell r="AJ61">
            <v>114.78</v>
          </cell>
          <cell r="AL61">
            <v>113.53</v>
          </cell>
          <cell r="AN61">
            <v>119.2</v>
          </cell>
        </row>
        <row r="62">
          <cell r="C62">
            <v>1022.41</v>
          </cell>
          <cell r="E62">
            <v>984.91</v>
          </cell>
          <cell r="G62">
            <v>1131.08</v>
          </cell>
          <cell r="I62">
            <v>1219.32</v>
          </cell>
          <cell r="K62">
            <v>1279.8499999999999</v>
          </cell>
          <cell r="M62" t="str">
            <v>1165.20</v>
          </cell>
          <cell r="R62">
            <v>1841.4</v>
          </cell>
          <cell r="T62">
            <v>1879.2</v>
          </cell>
          <cell r="V62">
            <v>1830</v>
          </cell>
          <cell r="X62">
            <v>2008.8</v>
          </cell>
          <cell r="Z62">
            <v>2189.6</v>
          </cell>
          <cell r="AB62" t="str">
            <v>2009.08</v>
          </cell>
          <cell r="AD62">
            <v>1109.53</v>
          </cell>
          <cell r="AF62">
            <v>888.98</v>
          </cell>
          <cell r="AH62">
            <v>859.07</v>
          </cell>
          <cell r="AJ62">
            <v>892.57</v>
          </cell>
          <cell r="AL62">
            <v>881.35</v>
          </cell>
          <cell r="AN62">
            <v>922.96</v>
          </cell>
        </row>
        <row r="63">
          <cell r="C63">
            <v>108.58</v>
          </cell>
          <cell r="E63">
            <v>102.95</v>
          </cell>
          <cell r="G63">
            <v>122.99</v>
          </cell>
          <cell r="I63">
            <v>134.49</v>
          </cell>
          <cell r="K63">
            <v>142.61000000000001</v>
          </cell>
          <cell r="M63" t="str">
            <v>127.91</v>
          </cell>
          <cell r="R63">
            <v>209.4</v>
          </cell>
          <cell r="T63">
            <v>212.9</v>
          </cell>
          <cell r="V63">
            <v>205.1</v>
          </cell>
          <cell r="X63">
            <v>227.9</v>
          </cell>
          <cell r="Z63">
            <v>253.9</v>
          </cell>
          <cell r="AB63" t="str">
            <v>233.09</v>
          </cell>
          <cell r="AD63">
            <v>117.91</v>
          </cell>
          <cell r="AF63">
            <v>89.53</v>
          </cell>
          <cell r="AH63">
            <v>86.12</v>
          </cell>
          <cell r="AJ63">
            <v>89.83</v>
          </cell>
          <cell r="AL63">
            <v>90.03</v>
          </cell>
          <cell r="AN63">
            <v>97.6</v>
          </cell>
        </row>
        <row r="64">
          <cell r="C64">
            <v>754.41</v>
          </cell>
          <cell r="E64">
            <v>709.79</v>
          </cell>
          <cell r="G64" t="str">
            <v>864.22</v>
          </cell>
          <cell r="I64">
            <v>951.06</v>
          </cell>
          <cell r="K64">
            <v>1013.15</v>
          </cell>
          <cell r="M64" t="str">
            <v>902.48</v>
          </cell>
          <cell r="R64">
            <v>1166.0999999999999</v>
          </cell>
          <cell r="T64">
            <v>1217.4000000000001</v>
          </cell>
          <cell r="V64">
            <v>1182.0999999999999</v>
          </cell>
          <cell r="X64">
            <v>1370.4</v>
          </cell>
          <cell r="Z64">
            <v>1531.7</v>
          </cell>
          <cell r="AB64" t="str">
            <v>1323.08</v>
          </cell>
          <cell r="AD64">
            <v>818.85</v>
          </cell>
          <cell r="AF64">
            <v>604.88</v>
          </cell>
          <cell r="AH64">
            <v>581.66999999999996</v>
          </cell>
          <cell r="AJ64">
            <v>602.37</v>
          </cell>
          <cell r="AL64">
            <v>613.15</v>
          </cell>
          <cell r="AN64">
            <v>676.86</v>
          </cell>
        </row>
        <row r="65">
          <cell r="C65">
            <v>200.07</v>
          </cell>
          <cell r="E65">
            <v>199.84</v>
          </cell>
          <cell r="G65">
            <v>182.46</v>
          </cell>
          <cell r="I65">
            <v>181.12</v>
          </cell>
          <cell r="K65">
            <v>195.65</v>
          </cell>
          <cell r="M65" t="str">
            <v>205.06</v>
          </cell>
          <cell r="R65">
            <v>205.33</v>
          </cell>
          <cell r="T65">
            <v>194.12</v>
          </cell>
          <cell r="V65">
            <v>171.55</v>
          </cell>
          <cell r="X65">
            <v>190.58</v>
          </cell>
          <cell r="Z65">
            <v>201.6</v>
          </cell>
          <cell r="AB65" t="str">
            <v>224.53</v>
          </cell>
          <cell r="AD65">
            <v>239.6</v>
          </cell>
          <cell r="AF65">
            <v>225.31</v>
          </cell>
          <cell r="AH65">
            <v>217.49</v>
          </cell>
          <cell r="AJ65">
            <v>239.16</v>
          </cell>
          <cell r="AL65">
            <v>212.67</v>
          </cell>
          <cell r="AN65">
            <v>211.94</v>
          </cell>
        </row>
        <row r="66">
          <cell r="C66">
            <v>2060.7199999999998</v>
          </cell>
          <cell r="E66">
            <v>2058.35</v>
          </cell>
          <cell r="G66">
            <v>1879.34</v>
          </cell>
          <cell r="I66">
            <v>1865.54</v>
          </cell>
          <cell r="K66">
            <v>2015.2</v>
          </cell>
          <cell r="M66" t="str">
            <v>2112.12</v>
          </cell>
          <cell r="R66">
            <v>2114.9</v>
          </cell>
          <cell r="T66">
            <v>1999.44</v>
          </cell>
          <cell r="V66">
            <v>1766.97</v>
          </cell>
          <cell r="X66">
            <v>1962.97</v>
          </cell>
          <cell r="Z66">
            <v>2076.48</v>
          </cell>
          <cell r="AB66" t="str">
            <v>2312.66</v>
          </cell>
          <cell r="AD66">
            <v>2467.88</v>
          </cell>
          <cell r="AF66">
            <v>2320.69</v>
          </cell>
          <cell r="AH66">
            <v>2240.15</v>
          </cell>
          <cell r="AJ66">
            <v>2463.35</v>
          </cell>
          <cell r="AL66">
            <v>2190.5</v>
          </cell>
          <cell r="AN66">
            <v>2182.98</v>
          </cell>
        </row>
        <row r="67">
          <cell r="C67">
            <v>75.92</v>
          </cell>
          <cell r="E67">
            <v>70.849999999999994</v>
          </cell>
          <cell r="G67">
            <v>64.25</v>
          </cell>
          <cell r="I67">
            <v>62.31</v>
          </cell>
          <cell r="K67">
            <v>68.459999999999994</v>
          </cell>
          <cell r="M67" t="str">
            <v>70.14</v>
          </cell>
          <cell r="R67">
            <v>83.93</v>
          </cell>
          <cell r="T67">
            <v>78.64</v>
          </cell>
          <cell r="V67">
            <v>69.010000000000005</v>
          </cell>
          <cell r="X67">
            <v>57.05</v>
          </cell>
          <cell r="Z67">
            <v>65.209999999999994</v>
          </cell>
          <cell r="AB67" t="str">
            <v>74.12</v>
          </cell>
          <cell r="AD67">
            <v>84.72</v>
          </cell>
          <cell r="AF67">
            <v>78.239999999999995</v>
          </cell>
          <cell r="AH67">
            <v>76.25</v>
          </cell>
          <cell r="AJ67">
            <v>86.09</v>
          </cell>
          <cell r="AL67">
            <v>73.45</v>
          </cell>
          <cell r="AN67">
            <v>74.36</v>
          </cell>
        </row>
        <row r="68">
          <cell r="C68">
            <v>296.08999999999997</v>
          </cell>
          <cell r="E68">
            <v>276.32</v>
          </cell>
          <cell r="G68" t="str">
            <v>250.58</v>
          </cell>
          <cell r="I68">
            <v>243.01</v>
          </cell>
          <cell r="K68">
            <v>266.99</v>
          </cell>
          <cell r="M68" t="str">
            <v>273.55</v>
          </cell>
          <cell r="R68">
            <v>327.33</v>
          </cell>
          <cell r="T68">
            <v>306.7</v>
          </cell>
          <cell r="V68">
            <v>269.14</v>
          </cell>
          <cell r="X68">
            <v>222.5</v>
          </cell>
          <cell r="Z68">
            <v>254.32</v>
          </cell>
          <cell r="AB68" t="str">
            <v>289.07</v>
          </cell>
          <cell r="AD68">
            <v>330.41</v>
          </cell>
          <cell r="AF68">
            <v>305.14</v>
          </cell>
          <cell r="AH68">
            <v>297.38</v>
          </cell>
          <cell r="AJ68">
            <v>335.75</v>
          </cell>
          <cell r="AL68">
            <v>286.45999999999998</v>
          </cell>
          <cell r="AN68">
            <v>290</v>
          </cell>
        </row>
        <row r="69">
          <cell r="C69">
            <v>126.49</v>
          </cell>
          <cell r="E69">
            <v>137.36000000000001</v>
          </cell>
          <cell r="G69">
            <v>127.76</v>
          </cell>
          <cell r="I69">
            <v>127.48</v>
          </cell>
          <cell r="K69">
            <v>130.41999999999999</v>
          </cell>
          <cell r="M69" t="str">
            <v>125.94</v>
          </cell>
          <cell r="R69">
            <v>143.30000000000001</v>
          </cell>
          <cell r="T69">
            <v>140.5</v>
          </cell>
          <cell r="V69">
            <v>129.69999999999999</v>
          </cell>
          <cell r="X69">
            <v>126.1</v>
          </cell>
          <cell r="Z69">
            <v>131.30000000000001</v>
          </cell>
          <cell r="AB69" t="str">
            <v>117.05</v>
          </cell>
          <cell r="AD69">
            <v>111.93</v>
          </cell>
          <cell r="AF69">
            <v>107.87</v>
          </cell>
          <cell r="AH69">
            <v>104.36</v>
          </cell>
          <cell r="AJ69">
            <v>116.35</v>
          </cell>
          <cell r="AL69">
            <v>112.13</v>
          </cell>
          <cell r="AN69">
            <v>116.94</v>
          </cell>
        </row>
        <row r="70">
          <cell r="C70">
            <v>1465.45</v>
          </cell>
          <cell r="E70">
            <v>1586.93</v>
          </cell>
          <cell r="G70">
            <v>1476.36</v>
          </cell>
          <cell r="I70">
            <v>1471.6</v>
          </cell>
          <cell r="K70">
            <v>1504.78</v>
          </cell>
          <cell r="M70" t="str">
            <v>1454.01</v>
          </cell>
          <cell r="R70">
            <v>1838.52</v>
          </cell>
          <cell r="T70">
            <v>1783.6</v>
          </cell>
          <cell r="V70">
            <v>1612.44</v>
          </cell>
          <cell r="X70">
            <v>1569.92</v>
          </cell>
          <cell r="Z70">
            <v>1631.58</v>
          </cell>
          <cell r="AB70" t="str">
            <v>1479.44</v>
          </cell>
          <cell r="AD70">
            <v>1437.16</v>
          </cell>
          <cell r="AF70">
            <v>1259.7</v>
          </cell>
          <cell r="AH70">
            <v>1215.4000000000001</v>
          </cell>
          <cell r="AJ70">
            <v>1352.46</v>
          </cell>
          <cell r="AL70">
            <v>1292.78</v>
          </cell>
          <cell r="AN70">
            <v>1348.11</v>
          </cell>
        </row>
        <row r="71">
          <cell r="C71">
            <v>71.59</v>
          </cell>
          <cell r="E71">
            <v>71.260000000000005</v>
          </cell>
          <cell r="G71">
            <v>67.010000000000005</v>
          </cell>
          <cell r="I71">
            <v>65.33</v>
          </cell>
          <cell r="K71">
            <v>65.94</v>
          </cell>
          <cell r="M71" t="str">
            <v>62.78</v>
          </cell>
          <cell r="R71">
            <v>95.11</v>
          </cell>
          <cell r="T71">
            <v>66.319999999999993</v>
          </cell>
          <cell r="V71">
            <v>61.33</v>
          </cell>
          <cell r="X71">
            <v>59.65</v>
          </cell>
          <cell r="Z71">
            <v>62.08</v>
          </cell>
          <cell r="AB71" t="str">
            <v>56.28</v>
          </cell>
          <cell r="AD71">
            <v>55.9</v>
          </cell>
          <cell r="AF71">
            <v>53.18</v>
          </cell>
          <cell r="AH71">
            <v>51.6</v>
          </cell>
          <cell r="AJ71">
            <v>60.24</v>
          </cell>
          <cell r="AL71">
            <v>61.4</v>
          </cell>
          <cell r="AN71">
            <v>66.52</v>
          </cell>
        </row>
        <row r="72">
          <cell r="C72">
            <v>261</v>
          </cell>
          <cell r="E72">
            <v>259.32</v>
          </cell>
          <cell r="G72" t="str">
            <v>243.76</v>
          </cell>
          <cell r="I72">
            <v>237.56</v>
          </cell>
          <cell r="K72">
            <v>239.74</v>
          </cell>
          <cell r="M72" t="str">
            <v>227.97</v>
          </cell>
          <cell r="R72">
            <v>340.01</v>
          </cell>
          <cell r="T72">
            <v>239.39</v>
          </cell>
          <cell r="V72">
            <v>222.87</v>
          </cell>
          <cell r="X72">
            <v>216.67</v>
          </cell>
          <cell r="Z72">
            <v>225.6</v>
          </cell>
          <cell r="AB72" t="str">
            <v>203.56</v>
          </cell>
          <cell r="AD72">
            <v>201.61</v>
          </cell>
          <cell r="AF72">
            <v>191.78</v>
          </cell>
          <cell r="AH72">
            <v>186.31</v>
          </cell>
          <cell r="AJ72">
            <v>218.24</v>
          </cell>
          <cell r="AL72">
            <v>224.01</v>
          </cell>
          <cell r="AN72">
            <v>243.07</v>
          </cell>
        </row>
        <row r="73">
          <cell r="C73">
            <v>10.1</v>
          </cell>
          <cell r="E73">
            <v>7</v>
          </cell>
          <cell r="G73">
            <v>10</v>
          </cell>
          <cell r="I73">
            <v>9.8000000000000007</v>
          </cell>
          <cell r="K73">
            <v>10</v>
          </cell>
          <cell r="M73" t="str">
            <v>10.45</v>
          </cell>
          <cell r="R73">
            <v>8.25</v>
          </cell>
          <cell r="T73">
            <v>7</v>
          </cell>
          <cell r="V73">
            <v>9.69</v>
          </cell>
          <cell r="X73">
            <v>9.8000000000000007</v>
          </cell>
          <cell r="Z73">
            <v>10.5</v>
          </cell>
          <cell r="AB73" t="str">
            <v>10.15</v>
          </cell>
          <cell r="AD73">
            <v>10.6</v>
          </cell>
          <cell r="AF73">
            <v>9.33</v>
          </cell>
          <cell r="AH73">
            <v>9.36</v>
          </cell>
          <cell r="AJ73">
            <v>9.6</v>
          </cell>
          <cell r="AL73">
            <v>9.25</v>
          </cell>
          <cell r="AN73">
            <v>10</v>
          </cell>
        </row>
        <row r="74">
          <cell r="C74">
            <v>95.95</v>
          </cell>
          <cell r="E74">
            <v>66.5</v>
          </cell>
          <cell r="G74">
            <v>95</v>
          </cell>
          <cell r="I74">
            <v>93.1</v>
          </cell>
          <cell r="K74">
            <v>95</v>
          </cell>
          <cell r="M74" t="str">
            <v>99.28</v>
          </cell>
          <cell r="R74">
            <v>78.38</v>
          </cell>
          <cell r="T74">
            <v>66.5</v>
          </cell>
          <cell r="V74">
            <v>92.06</v>
          </cell>
          <cell r="X74">
            <v>93.1</v>
          </cell>
          <cell r="Z74">
            <v>99.75</v>
          </cell>
          <cell r="AB74" t="str">
            <v>96.43</v>
          </cell>
          <cell r="AD74">
            <v>100.7</v>
          </cell>
          <cell r="AF74">
            <v>88.64</v>
          </cell>
          <cell r="AH74">
            <v>88.92</v>
          </cell>
          <cell r="AJ74">
            <v>91.2</v>
          </cell>
          <cell r="AL74">
            <v>87.88</v>
          </cell>
          <cell r="AN74">
            <v>95</v>
          </cell>
        </row>
        <row r="75">
          <cell r="C75">
            <v>9.0500000000000007</v>
          </cell>
          <cell r="E75">
            <v>6.2</v>
          </cell>
          <cell r="G75">
            <v>9.1999999999999993</v>
          </cell>
          <cell r="I75">
            <v>9</v>
          </cell>
          <cell r="K75">
            <v>9.1</v>
          </cell>
          <cell r="M75" t="str">
            <v>9.38</v>
          </cell>
          <cell r="R75">
            <v>7.95</v>
          </cell>
          <cell r="T75">
            <v>6.78</v>
          </cell>
          <cell r="V75">
            <v>9.15</v>
          </cell>
          <cell r="X75">
            <v>9.3000000000000007</v>
          </cell>
          <cell r="Z75">
            <v>9.8000000000000007</v>
          </cell>
          <cell r="AB75" t="str">
            <v>9.48</v>
          </cell>
          <cell r="AD75">
            <v>9.8000000000000007</v>
          </cell>
          <cell r="AF75">
            <v>8.6300000000000008</v>
          </cell>
          <cell r="AH75">
            <v>8.76</v>
          </cell>
          <cell r="AJ75">
            <v>8.6999999999999993</v>
          </cell>
          <cell r="AL75">
            <v>8.5</v>
          </cell>
          <cell r="AN75">
            <v>9.1</v>
          </cell>
        </row>
        <row r="76">
          <cell r="C76">
            <v>67.88</v>
          </cell>
          <cell r="E76">
            <v>46.5</v>
          </cell>
          <cell r="G76" t="str">
            <v>69.00</v>
          </cell>
          <cell r="I76">
            <v>67.5</v>
          </cell>
          <cell r="K76">
            <v>68.25</v>
          </cell>
          <cell r="M76" t="str">
            <v>70.35</v>
          </cell>
          <cell r="R76">
            <v>59.63</v>
          </cell>
          <cell r="T76">
            <v>50.85</v>
          </cell>
          <cell r="V76">
            <v>68.63</v>
          </cell>
          <cell r="X76">
            <v>69.75</v>
          </cell>
          <cell r="Z76">
            <v>73.5</v>
          </cell>
          <cell r="AB76" t="str">
            <v>71.10</v>
          </cell>
          <cell r="AD76">
            <v>73.5</v>
          </cell>
          <cell r="AF76">
            <v>64.73</v>
          </cell>
          <cell r="AH76">
            <v>65.7</v>
          </cell>
          <cell r="AJ76">
            <v>65.25</v>
          </cell>
          <cell r="AL76">
            <v>63.75</v>
          </cell>
          <cell r="AN76">
            <v>68.25</v>
          </cell>
        </row>
      </sheetData>
      <sheetData sheetId="9">
        <row r="5">
          <cell r="O5">
            <v>36421.97</v>
          </cell>
          <cell r="AP5">
            <v>77252.87</v>
          </cell>
        </row>
        <row r="6">
          <cell r="O6">
            <v>212655.72</v>
          </cell>
          <cell r="AP6">
            <v>458086.69</v>
          </cell>
        </row>
        <row r="7">
          <cell r="O7">
            <v>33290.019999999997</v>
          </cell>
          <cell r="AP7">
            <v>71065.37</v>
          </cell>
        </row>
        <row r="8">
          <cell r="O8">
            <v>169915.34</v>
          </cell>
          <cell r="AP8">
            <v>367362.56</v>
          </cell>
        </row>
        <row r="13">
          <cell r="C13">
            <v>298.75</v>
          </cell>
          <cell r="E13">
            <v>312.62</v>
          </cell>
          <cell r="G13">
            <v>289.42</v>
          </cell>
          <cell r="I13">
            <v>291.18</v>
          </cell>
          <cell r="K13">
            <v>288.88</v>
          </cell>
          <cell r="M13">
            <v>281.89</v>
          </cell>
          <cell r="R13">
            <v>366.26</v>
          </cell>
          <cell r="T13">
            <v>361.25</v>
          </cell>
          <cell r="V13">
            <v>351.61</v>
          </cell>
          <cell r="X13">
            <v>329.22</v>
          </cell>
          <cell r="Z13">
            <v>333.74</v>
          </cell>
          <cell r="AB13">
            <v>324.76</v>
          </cell>
          <cell r="AD13">
            <v>318</v>
          </cell>
          <cell r="AF13">
            <v>331.41</v>
          </cell>
          <cell r="AH13">
            <v>306.83999999999997</v>
          </cell>
          <cell r="AJ13">
            <v>299.04000000000002</v>
          </cell>
          <cell r="AL13">
            <v>303.05</v>
          </cell>
          <cell r="AN13">
            <v>296.94</v>
          </cell>
        </row>
        <row r="14">
          <cell r="C14">
            <v>1493.75</v>
          </cell>
          <cell r="E14">
            <v>1563.1</v>
          </cell>
          <cell r="G14">
            <v>1447.1</v>
          </cell>
          <cell r="I14">
            <v>1455.9</v>
          </cell>
          <cell r="K14">
            <v>1444.4</v>
          </cell>
          <cell r="M14">
            <v>1409.45</v>
          </cell>
          <cell r="R14">
            <v>1831.3</v>
          </cell>
          <cell r="T14">
            <v>1806.25</v>
          </cell>
          <cell r="V14">
            <v>1758.05</v>
          </cell>
          <cell r="X14">
            <v>1646.1</v>
          </cell>
          <cell r="Z14">
            <v>1668.7</v>
          </cell>
          <cell r="AB14">
            <v>1623.8</v>
          </cell>
          <cell r="AD14">
            <v>1590</v>
          </cell>
          <cell r="AF14">
            <v>1657.05</v>
          </cell>
          <cell r="AH14">
            <v>1534.2</v>
          </cell>
          <cell r="AJ14">
            <v>1495.2</v>
          </cell>
          <cell r="AL14">
            <v>1515.25</v>
          </cell>
          <cell r="AN14">
            <v>1484.7</v>
          </cell>
        </row>
        <row r="15">
          <cell r="C15">
            <v>272.74</v>
          </cell>
          <cell r="E15">
            <v>287.76</v>
          </cell>
          <cell r="G15">
            <v>264.22000000000003</v>
          </cell>
          <cell r="I15">
            <v>265.05</v>
          </cell>
          <cell r="K15">
            <v>263.17</v>
          </cell>
          <cell r="M15">
            <v>257.38</v>
          </cell>
          <cell r="R15">
            <v>350.09</v>
          </cell>
          <cell r="T15">
            <v>334.57</v>
          </cell>
          <cell r="V15">
            <v>331.99</v>
          </cell>
          <cell r="X15">
            <v>303.04000000000002</v>
          </cell>
          <cell r="Z15">
            <v>310.89999999999998</v>
          </cell>
          <cell r="AB15">
            <v>306.26</v>
          </cell>
          <cell r="AD15">
            <v>293.87</v>
          </cell>
          <cell r="AF15">
            <v>298.68</v>
          </cell>
          <cell r="AH15">
            <v>284.54000000000002</v>
          </cell>
          <cell r="AJ15">
            <v>276.62</v>
          </cell>
          <cell r="AL15">
            <v>281.7</v>
          </cell>
          <cell r="AN15">
            <v>274.44</v>
          </cell>
        </row>
        <row r="16">
          <cell r="C16">
            <v>1227.33</v>
          </cell>
          <cell r="E16">
            <v>1294.92</v>
          </cell>
          <cell r="G16">
            <v>1188.99</v>
          </cell>
          <cell r="I16">
            <v>1192.73</v>
          </cell>
          <cell r="K16">
            <v>1184.27</v>
          </cell>
          <cell r="M16">
            <v>1158.21</v>
          </cell>
          <cell r="R16">
            <v>1575.41</v>
          </cell>
          <cell r="T16">
            <v>1505.57</v>
          </cell>
          <cell r="V16">
            <v>1493.96</v>
          </cell>
          <cell r="X16">
            <v>1363.68</v>
          </cell>
          <cell r="Z16">
            <v>1399.05</v>
          </cell>
          <cell r="AB16">
            <v>1378.17</v>
          </cell>
          <cell r="AD16">
            <v>1322.42</v>
          </cell>
          <cell r="AF16">
            <v>1344.06</v>
          </cell>
          <cell r="AH16">
            <v>1280.43</v>
          </cell>
          <cell r="AJ16">
            <v>1244.79</v>
          </cell>
          <cell r="AL16">
            <v>1267.6500000000001</v>
          </cell>
          <cell r="AN16">
            <v>1234.98</v>
          </cell>
        </row>
        <row r="17">
          <cell r="C17">
            <v>298.25</v>
          </cell>
          <cell r="E17">
            <v>298.31</v>
          </cell>
          <cell r="G17">
            <v>299.52999999999997</v>
          </cell>
          <cell r="I17">
            <v>291.68</v>
          </cell>
          <cell r="K17">
            <v>300.94</v>
          </cell>
          <cell r="M17">
            <v>296.68</v>
          </cell>
          <cell r="R17">
            <v>361.83</v>
          </cell>
          <cell r="T17">
            <v>343.35</v>
          </cell>
          <cell r="V17">
            <v>344.76</v>
          </cell>
          <cell r="X17">
            <v>326.69</v>
          </cell>
          <cell r="Z17">
            <v>330.81</v>
          </cell>
          <cell r="AB17">
            <v>333.29</v>
          </cell>
          <cell r="AD17">
            <v>335.18</v>
          </cell>
          <cell r="AF17">
            <v>331.53</v>
          </cell>
          <cell r="AH17">
            <v>321.72000000000003</v>
          </cell>
          <cell r="AJ17">
            <v>328.36</v>
          </cell>
          <cell r="AL17">
            <v>306.87</v>
          </cell>
          <cell r="AN17">
            <v>308.58</v>
          </cell>
        </row>
        <row r="18">
          <cell r="C18">
            <v>1837.22</v>
          </cell>
          <cell r="E18">
            <v>1846.54</v>
          </cell>
          <cell r="G18">
            <v>1878.05</v>
          </cell>
          <cell r="I18">
            <v>1820.08</v>
          </cell>
          <cell r="K18">
            <v>1883.88</v>
          </cell>
          <cell r="M18">
            <v>1854.25</v>
          </cell>
          <cell r="R18">
            <v>2225.25</v>
          </cell>
          <cell r="T18">
            <v>2173.41</v>
          </cell>
          <cell r="V18">
            <v>2130.62</v>
          </cell>
          <cell r="X18">
            <v>1969.94</v>
          </cell>
          <cell r="Z18">
            <v>2001.4</v>
          </cell>
          <cell r="AB18">
            <v>2019.74</v>
          </cell>
          <cell r="AD18">
            <v>2031.19</v>
          </cell>
          <cell r="AF18">
            <v>1757.11</v>
          </cell>
          <cell r="AH18">
            <v>1936.75</v>
          </cell>
          <cell r="AJ18">
            <v>1730.46</v>
          </cell>
          <cell r="AL18">
            <v>1844.29</v>
          </cell>
          <cell r="AN18">
            <v>1845.31</v>
          </cell>
        </row>
        <row r="19">
          <cell r="C19">
            <v>295.19</v>
          </cell>
          <cell r="E19">
            <v>296.49</v>
          </cell>
          <cell r="G19">
            <v>297.52</v>
          </cell>
          <cell r="I19">
            <v>289.77</v>
          </cell>
          <cell r="K19">
            <v>298.67</v>
          </cell>
          <cell r="M19">
            <v>294.73</v>
          </cell>
          <cell r="R19">
            <v>354.53</v>
          </cell>
          <cell r="T19">
            <v>336.71</v>
          </cell>
          <cell r="V19">
            <v>339.59</v>
          </cell>
          <cell r="X19">
            <v>321.66000000000003</v>
          </cell>
          <cell r="Z19">
            <v>326.67</v>
          </cell>
          <cell r="AB19">
            <v>329.79</v>
          </cell>
          <cell r="AD19">
            <v>330.79</v>
          </cell>
          <cell r="AF19">
            <v>326.69</v>
          </cell>
          <cell r="AH19">
            <v>316.82</v>
          </cell>
          <cell r="AJ19">
            <v>323.70999999999998</v>
          </cell>
          <cell r="AL19">
            <v>302.75</v>
          </cell>
          <cell r="AN19">
            <v>304.08999999999997</v>
          </cell>
        </row>
        <row r="20">
          <cell r="C20">
            <v>1753.43</v>
          </cell>
          <cell r="E20">
            <v>1799.69</v>
          </cell>
          <cell r="G20">
            <v>1826.77</v>
          </cell>
          <cell r="I20">
            <v>1767.6</v>
          </cell>
          <cell r="K20">
            <v>1827.86</v>
          </cell>
          <cell r="M20">
            <v>1803.75</v>
          </cell>
          <cell r="R20">
            <v>1499.66</v>
          </cell>
          <cell r="T20">
            <v>1474.79</v>
          </cell>
          <cell r="V20">
            <v>1463.63</v>
          </cell>
          <cell r="X20">
            <v>1357.41</v>
          </cell>
          <cell r="Z20">
            <v>1378.55</v>
          </cell>
          <cell r="AB20">
            <v>1395.01</v>
          </cell>
          <cell r="AD20">
            <v>1627.49</v>
          </cell>
          <cell r="AF20">
            <v>1617.12</v>
          </cell>
          <cell r="AH20">
            <v>1799.54</v>
          </cell>
          <cell r="AJ20">
            <v>1582.94</v>
          </cell>
          <cell r="AL20">
            <v>1710.54</v>
          </cell>
          <cell r="AN20">
            <v>1708.99</v>
          </cell>
        </row>
        <row r="21">
          <cell r="C21">
            <v>742.67</v>
          </cell>
          <cell r="E21">
            <v>780.86</v>
          </cell>
          <cell r="G21">
            <v>837.43</v>
          </cell>
          <cell r="I21">
            <v>823.89</v>
          </cell>
          <cell r="K21">
            <v>842.33</v>
          </cell>
          <cell r="M21">
            <v>815.6</v>
          </cell>
          <cell r="R21">
            <v>808.8</v>
          </cell>
          <cell r="T21">
            <v>746.95</v>
          </cell>
          <cell r="V21">
            <v>737.45</v>
          </cell>
          <cell r="X21">
            <v>740.07</v>
          </cell>
          <cell r="Z21">
            <v>756</v>
          </cell>
          <cell r="AB21">
            <v>731.51</v>
          </cell>
          <cell r="AD21">
            <v>752.22</v>
          </cell>
          <cell r="AF21">
            <v>749.05</v>
          </cell>
          <cell r="AH21">
            <v>726.84</v>
          </cell>
          <cell r="AJ21">
            <v>748.87</v>
          </cell>
          <cell r="AL21">
            <v>702.39</v>
          </cell>
          <cell r="AN21">
            <v>710.44</v>
          </cell>
        </row>
        <row r="22">
          <cell r="C22">
            <v>3713.35</v>
          </cell>
          <cell r="E22">
            <v>3904.3</v>
          </cell>
          <cell r="G22">
            <v>4187.1499999999996</v>
          </cell>
          <cell r="I22">
            <v>4119.45</v>
          </cell>
          <cell r="K22">
            <v>4211.6499999999996</v>
          </cell>
          <cell r="M22">
            <v>4078</v>
          </cell>
          <cell r="R22">
            <v>4044</v>
          </cell>
          <cell r="T22">
            <v>3734.75</v>
          </cell>
          <cell r="V22">
            <v>3687.25</v>
          </cell>
          <cell r="X22">
            <v>3700.35</v>
          </cell>
          <cell r="Z22">
            <v>3780</v>
          </cell>
          <cell r="AB22">
            <v>3657.55</v>
          </cell>
          <cell r="AD22">
            <v>3761.1</v>
          </cell>
          <cell r="AF22">
            <v>3745.25</v>
          </cell>
          <cell r="AH22">
            <v>3634.2</v>
          </cell>
          <cell r="AJ22">
            <v>3744.35</v>
          </cell>
          <cell r="AL22">
            <v>3511.95</v>
          </cell>
          <cell r="AN22">
            <v>3552.2</v>
          </cell>
        </row>
        <row r="23">
          <cell r="C23">
            <v>715.23</v>
          </cell>
          <cell r="E23">
            <v>750.92</v>
          </cell>
          <cell r="G23">
            <v>796.5</v>
          </cell>
          <cell r="I23">
            <v>778.24</v>
          </cell>
          <cell r="K23">
            <v>793.9</v>
          </cell>
          <cell r="M23">
            <v>767.85</v>
          </cell>
          <cell r="R23">
            <v>756.41</v>
          </cell>
          <cell r="T23">
            <v>658.88</v>
          </cell>
          <cell r="V23">
            <v>649.59</v>
          </cell>
          <cell r="X23">
            <v>649.36</v>
          </cell>
          <cell r="Z23">
            <v>661.19</v>
          </cell>
          <cell r="AB23">
            <v>650.09</v>
          </cell>
          <cell r="AD23">
            <v>657.16</v>
          </cell>
          <cell r="AF23">
            <v>664.32</v>
          </cell>
          <cell r="AH23">
            <v>646.5</v>
          </cell>
          <cell r="AJ23">
            <v>660.72</v>
          </cell>
          <cell r="AL23">
            <v>634.25</v>
          </cell>
          <cell r="AN23">
            <v>642.58000000000004</v>
          </cell>
        </row>
        <row r="24">
          <cell r="C24">
            <v>3433.1</v>
          </cell>
          <cell r="E24">
            <v>3604.42</v>
          </cell>
          <cell r="G24">
            <v>3663.9</v>
          </cell>
          <cell r="I24">
            <v>3579.9</v>
          </cell>
          <cell r="K24">
            <v>3651.94</v>
          </cell>
          <cell r="M24">
            <v>3532.11</v>
          </cell>
          <cell r="R24">
            <v>3630.77</v>
          </cell>
          <cell r="T24">
            <v>3162.62</v>
          </cell>
          <cell r="V24">
            <v>3118.03</v>
          </cell>
          <cell r="X24">
            <v>3116.93</v>
          </cell>
          <cell r="Z24">
            <v>3173.71</v>
          </cell>
          <cell r="AB24">
            <v>3120.43</v>
          </cell>
          <cell r="AD24">
            <v>3154.37</v>
          </cell>
          <cell r="AF24">
            <v>3188.74</v>
          </cell>
          <cell r="AH24">
            <v>3103.2</v>
          </cell>
          <cell r="AJ24">
            <v>3171.46</v>
          </cell>
          <cell r="AL24">
            <v>3044.4</v>
          </cell>
          <cell r="AN24">
            <v>3084.38</v>
          </cell>
        </row>
        <row r="25">
          <cell r="C25">
            <v>375.66</v>
          </cell>
          <cell r="E25">
            <v>378.23</v>
          </cell>
          <cell r="G25">
            <v>387.41</v>
          </cell>
          <cell r="I25">
            <v>372.63</v>
          </cell>
          <cell r="K25">
            <v>381.98</v>
          </cell>
          <cell r="M25">
            <v>369.98</v>
          </cell>
          <cell r="R25">
            <v>435.15</v>
          </cell>
          <cell r="T25">
            <v>403.19</v>
          </cell>
          <cell r="V25">
            <v>402.43</v>
          </cell>
          <cell r="X25">
            <v>387.54</v>
          </cell>
          <cell r="Z25">
            <v>398.55</v>
          </cell>
          <cell r="AB25">
            <v>387.72</v>
          </cell>
          <cell r="AD25">
            <v>380.58</v>
          </cell>
          <cell r="AF25">
            <v>383.42</v>
          </cell>
          <cell r="AH25">
            <v>375.98</v>
          </cell>
          <cell r="AJ25">
            <v>386.78</v>
          </cell>
          <cell r="AL25">
            <v>376.88</v>
          </cell>
          <cell r="AN25">
            <v>385.97</v>
          </cell>
        </row>
        <row r="26">
          <cell r="C26">
            <v>2171.31</v>
          </cell>
          <cell r="E26">
            <v>2197.52</v>
          </cell>
          <cell r="G26">
            <v>2243.1</v>
          </cell>
          <cell r="I26">
            <v>2157.5300000000002</v>
          </cell>
          <cell r="K26">
            <v>2211.66</v>
          </cell>
          <cell r="M26">
            <v>2145.88</v>
          </cell>
          <cell r="R26">
            <v>2519.52</v>
          </cell>
          <cell r="T26">
            <v>2334.4699999999998</v>
          </cell>
          <cell r="V26">
            <v>2330.0700000000002</v>
          </cell>
          <cell r="X26">
            <v>2243.86</v>
          </cell>
          <cell r="Z26">
            <v>2307.6</v>
          </cell>
          <cell r="AB26">
            <v>2244.9</v>
          </cell>
          <cell r="AD26">
            <v>2203.56</v>
          </cell>
          <cell r="AF26">
            <v>2220</v>
          </cell>
          <cell r="AH26">
            <v>2203.2399999999998</v>
          </cell>
          <cell r="AJ26">
            <v>2262.66</v>
          </cell>
          <cell r="AL26">
            <v>2216.0500000000002</v>
          </cell>
          <cell r="AN26">
            <v>2277.2199999999998</v>
          </cell>
        </row>
        <row r="27">
          <cell r="C27">
            <v>324.69</v>
          </cell>
          <cell r="E27">
            <v>328.19</v>
          </cell>
          <cell r="G27">
            <v>334.41</v>
          </cell>
          <cell r="I27">
            <v>323.41000000000003</v>
          </cell>
          <cell r="K27">
            <v>332.57</v>
          </cell>
          <cell r="M27">
            <v>318.83999999999997</v>
          </cell>
          <cell r="R27">
            <v>379.64</v>
          </cell>
          <cell r="T27">
            <v>347.91</v>
          </cell>
          <cell r="V27">
            <v>345.71</v>
          </cell>
          <cell r="X27">
            <v>333.54</v>
          </cell>
          <cell r="Z27">
            <v>340.48</v>
          </cell>
          <cell r="AB27">
            <v>329.96</v>
          </cell>
          <cell r="AD27">
            <v>324.01</v>
          </cell>
          <cell r="AF27">
            <v>329.19</v>
          </cell>
          <cell r="AH27">
            <v>322.39999999999998</v>
          </cell>
          <cell r="AJ27">
            <v>332.44</v>
          </cell>
          <cell r="AL27">
            <v>323.26</v>
          </cell>
          <cell r="AN27">
            <v>331.67</v>
          </cell>
        </row>
        <row r="28">
          <cell r="C28">
            <v>1652.67</v>
          </cell>
          <cell r="E28">
            <v>1683.61</v>
          </cell>
          <cell r="G28">
            <v>1702.15</v>
          </cell>
          <cell r="I28">
            <v>1646.16</v>
          </cell>
          <cell r="K28">
            <v>1699.43</v>
          </cell>
          <cell r="M28">
            <v>1626.08</v>
          </cell>
          <cell r="R28">
            <v>1947.55</v>
          </cell>
          <cell r="T28">
            <v>1784.78</v>
          </cell>
          <cell r="V28">
            <v>1773.49</v>
          </cell>
          <cell r="X28">
            <v>1711.06</v>
          </cell>
          <cell r="Z28">
            <v>1746.66</v>
          </cell>
          <cell r="AB28">
            <v>1692.69</v>
          </cell>
          <cell r="AD28">
            <v>1662.17</v>
          </cell>
          <cell r="AF28">
            <v>1688.74</v>
          </cell>
          <cell r="AH28">
            <v>1670.03</v>
          </cell>
          <cell r="AJ28">
            <v>1722.04</v>
          </cell>
          <cell r="AL28">
            <v>1684.18</v>
          </cell>
          <cell r="AN28">
            <v>1731.32</v>
          </cell>
        </row>
        <row r="29">
          <cell r="C29">
            <v>110.52</v>
          </cell>
          <cell r="E29">
            <v>68.41</v>
          </cell>
          <cell r="G29">
            <v>42.26</v>
          </cell>
          <cell r="I29">
            <v>38.4</v>
          </cell>
          <cell r="K29">
            <v>37.380000000000003</v>
          </cell>
          <cell r="M29">
            <v>36</v>
          </cell>
          <cell r="R29">
            <v>103.72</v>
          </cell>
          <cell r="T29">
            <v>93.65</v>
          </cell>
          <cell r="V29">
            <v>98.77</v>
          </cell>
          <cell r="X29">
            <v>95.57</v>
          </cell>
          <cell r="Z29">
            <v>98.97</v>
          </cell>
          <cell r="AB29">
            <v>95.27</v>
          </cell>
          <cell r="AD29">
            <v>109.8</v>
          </cell>
          <cell r="AF29">
            <v>109.07</v>
          </cell>
          <cell r="AH29">
            <v>109.5</v>
          </cell>
          <cell r="AJ29">
            <v>110.02</v>
          </cell>
          <cell r="AL29">
            <v>104.87</v>
          </cell>
          <cell r="AN29">
            <v>108.34</v>
          </cell>
        </row>
        <row r="30">
          <cell r="C30">
            <v>569.17999999999995</v>
          </cell>
          <cell r="E30">
            <v>352.31</v>
          </cell>
          <cell r="G30">
            <v>217.64</v>
          </cell>
          <cell r="I30">
            <v>197.76</v>
          </cell>
          <cell r="K30">
            <v>196.62</v>
          </cell>
          <cell r="M30">
            <v>189.36</v>
          </cell>
          <cell r="R30">
            <v>682.48</v>
          </cell>
          <cell r="T30">
            <v>616.22</v>
          </cell>
          <cell r="V30">
            <v>649.91</v>
          </cell>
          <cell r="X30">
            <v>628.85</v>
          </cell>
          <cell r="Z30">
            <v>651.22</v>
          </cell>
          <cell r="AB30">
            <v>626.88</v>
          </cell>
          <cell r="AD30">
            <v>565.47</v>
          </cell>
          <cell r="AF30">
            <v>561.71</v>
          </cell>
          <cell r="AH30">
            <v>563.92999999999995</v>
          </cell>
          <cell r="AJ30">
            <v>566.6</v>
          </cell>
          <cell r="AL30">
            <v>540.08000000000004</v>
          </cell>
          <cell r="AN30">
            <v>557.95000000000005</v>
          </cell>
        </row>
        <row r="31">
          <cell r="C31">
            <v>102.44</v>
          </cell>
          <cell r="E31">
            <v>63.29</v>
          </cell>
          <cell r="G31">
            <v>38.92</v>
          </cell>
          <cell r="I31">
            <v>35.14</v>
          </cell>
          <cell r="K31">
            <v>36.19</v>
          </cell>
          <cell r="M31">
            <v>34.85</v>
          </cell>
          <cell r="R31">
            <v>101.85</v>
          </cell>
          <cell r="T31">
            <v>92.99</v>
          </cell>
          <cell r="V31">
            <v>97.98</v>
          </cell>
          <cell r="X31">
            <v>94.71</v>
          </cell>
          <cell r="Z31">
            <v>98.07</v>
          </cell>
          <cell r="AB31">
            <v>94.41</v>
          </cell>
          <cell r="AD31">
            <v>105.34</v>
          </cell>
          <cell r="AF31">
            <v>104.73</v>
          </cell>
          <cell r="AH31">
            <v>104.82</v>
          </cell>
          <cell r="AJ31">
            <v>105.74</v>
          </cell>
          <cell r="AL31">
            <v>97.83</v>
          </cell>
          <cell r="AN31">
            <v>96.45</v>
          </cell>
        </row>
        <row r="32">
          <cell r="C32">
            <v>466.1</v>
          </cell>
          <cell r="E32">
            <v>287.97000000000003</v>
          </cell>
          <cell r="G32">
            <v>177.09</v>
          </cell>
          <cell r="I32">
            <v>159.88999999999999</v>
          </cell>
          <cell r="K32">
            <v>163.22</v>
          </cell>
          <cell r="M32">
            <v>157.16999999999999</v>
          </cell>
          <cell r="R32">
            <v>469.53</v>
          </cell>
          <cell r="T32">
            <v>428.68</v>
          </cell>
          <cell r="V32">
            <v>451.69</v>
          </cell>
          <cell r="X32">
            <v>436.61</v>
          </cell>
          <cell r="Z32">
            <v>452.1</v>
          </cell>
          <cell r="AB32">
            <v>435.23</v>
          </cell>
          <cell r="AD32">
            <v>479.3</v>
          </cell>
          <cell r="AF32">
            <v>476.52</v>
          </cell>
          <cell r="AH32">
            <v>476.93</v>
          </cell>
          <cell r="AJ32">
            <v>481.12</v>
          </cell>
          <cell r="AL32">
            <v>445.13</v>
          </cell>
          <cell r="AN32">
            <v>438.85</v>
          </cell>
        </row>
        <row r="33">
          <cell r="C33">
            <v>302.99</v>
          </cell>
          <cell r="E33">
            <v>315.29000000000002</v>
          </cell>
          <cell r="G33">
            <v>311</v>
          </cell>
          <cell r="I33">
            <v>286.45</v>
          </cell>
          <cell r="K33">
            <v>304.49</v>
          </cell>
          <cell r="M33">
            <v>285.10000000000002</v>
          </cell>
          <cell r="R33">
            <v>378.18</v>
          </cell>
          <cell r="T33">
            <v>340.68</v>
          </cell>
          <cell r="V33">
            <v>337.9</v>
          </cell>
          <cell r="X33">
            <v>327.49</v>
          </cell>
          <cell r="Z33">
            <v>327.31</v>
          </cell>
          <cell r="AB33">
            <v>325.27</v>
          </cell>
          <cell r="AD33">
            <v>326.77999999999997</v>
          </cell>
          <cell r="AF33">
            <v>330.11</v>
          </cell>
          <cell r="AH33">
            <v>303.49</v>
          </cell>
          <cell r="AJ33">
            <v>335.57</v>
          </cell>
          <cell r="AL33">
            <v>312.66000000000003</v>
          </cell>
          <cell r="AN33">
            <v>319.5</v>
          </cell>
        </row>
        <row r="34">
          <cell r="C34">
            <v>1363.46</v>
          </cell>
          <cell r="E34">
            <v>1418.81</v>
          </cell>
          <cell r="G34">
            <v>1399.5</v>
          </cell>
          <cell r="I34">
            <v>1289.03</v>
          </cell>
          <cell r="K34">
            <v>1370.21</v>
          </cell>
          <cell r="M34">
            <v>1282.95</v>
          </cell>
          <cell r="R34">
            <v>1701.81</v>
          </cell>
          <cell r="T34">
            <v>1533.06</v>
          </cell>
          <cell r="V34">
            <v>1520.55</v>
          </cell>
          <cell r="X34">
            <v>1473.71</v>
          </cell>
          <cell r="Z34">
            <v>1472.9</v>
          </cell>
          <cell r="AB34">
            <v>1463.72</v>
          </cell>
          <cell r="AD34">
            <v>1470.51</v>
          </cell>
          <cell r="AF34">
            <v>1485.5</v>
          </cell>
          <cell r="AH34">
            <v>1365.71</v>
          </cell>
          <cell r="AJ34">
            <v>1510.07</v>
          </cell>
          <cell r="AL34">
            <v>1406.97</v>
          </cell>
          <cell r="AN34">
            <v>1437.75</v>
          </cell>
        </row>
        <row r="35">
          <cell r="C35">
            <v>273</v>
          </cell>
          <cell r="E35">
            <v>282.93</v>
          </cell>
          <cell r="G35">
            <v>282.49</v>
          </cell>
          <cell r="I35">
            <v>258.92</v>
          </cell>
          <cell r="K35">
            <v>276.8</v>
          </cell>
          <cell r="M35">
            <v>260</v>
          </cell>
          <cell r="R35">
            <v>344.22</v>
          </cell>
          <cell r="T35">
            <v>312.08999999999997</v>
          </cell>
          <cell r="V35">
            <v>308.49</v>
          </cell>
          <cell r="X35">
            <v>299.89</v>
          </cell>
          <cell r="Z35">
            <v>301.60000000000002</v>
          </cell>
          <cell r="AB35">
            <v>302.42</v>
          </cell>
          <cell r="AD35">
            <v>300.27999999999997</v>
          </cell>
          <cell r="AF35">
            <v>301.83</v>
          </cell>
          <cell r="AH35">
            <v>277.88</v>
          </cell>
          <cell r="AJ35">
            <v>307.06</v>
          </cell>
          <cell r="AL35">
            <v>285.35000000000002</v>
          </cell>
          <cell r="AN35">
            <v>289</v>
          </cell>
        </row>
        <row r="36">
          <cell r="C36">
            <v>1092</v>
          </cell>
          <cell r="E36">
            <v>1131.72</v>
          </cell>
          <cell r="G36">
            <v>1129.96</v>
          </cell>
          <cell r="I36">
            <v>1035.68</v>
          </cell>
          <cell r="K36">
            <v>1107.2</v>
          </cell>
          <cell r="M36">
            <v>1040</v>
          </cell>
          <cell r="R36">
            <v>1376.88</v>
          </cell>
          <cell r="T36">
            <v>1248.3599999999999</v>
          </cell>
          <cell r="V36">
            <v>1233.96</v>
          </cell>
          <cell r="X36">
            <v>1199.56</v>
          </cell>
          <cell r="Z36">
            <v>1206.4000000000001</v>
          </cell>
          <cell r="AB36">
            <v>1209.68</v>
          </cell>
          <cell r="AD36">
            <v>1201.1199999999999</v>
          </cell>
          <cell r="AF36">
            <v>1207.32</v>
          </cell>
          <cell r="AH36">
            <v>1111.52</v>
          </cell>
          <cell r="AJ36">
            <v>1228.24</v>
          </cell>
          <cell r="AL36">
            <v>1141.4000000000001</v>
          </cell>
          <cell r="AN36">
            <v>1156</v>
          </cell>
        </row>
        <row r="37">
          <cell r="C37">
            <v>476.28</v>
          </cell>
          <cell r="E37">
            <v>476.44</v>
          </cell>
          <cell r="G37">
            <v>451.85</v>
          </cell>
          <cell r="I37">
            <v>450</v>
          </cell>
          <cell r="K37">
            <v>458.18</v>
          </cell>
          <cell r="M37">
            <v>483.82</v>
          </cell>
          <cell r="R37">
            <v>446.2</v>
          </cell>
          <cell r="T37">
            <v>436.09</v>
          </cell>
          <cell r="V37">
            <v>410.39</v>
          </cell>
          <cell r="X37">
            <v>403.62</v>
          </cell>
          <cell r="Z37">
            <v>559.54</v>
          </cell>
          <cell r="AB37">
            <v>499.99</v>
          </cell>
          <cell r="AD37">
            <v>474.14</v>
          </cell>
          <cell r="AF37">
            <v>452.49</v>
          </cell>
          <cell r="AH37">
            <v>457.99</v>
          </cell>
          <cell r="AJ37">
            <v>490.26</v>
          </cell>
          <cell r="AL37">
            <v>468.5</v>
          </cell>
          <cell r="AN37">
            <v>480.26</v>
          </cell>
        </row>
        <row r="38">
          <cell r="C38">
            <v>2476.66</v>
          </cell>
          <cell r="E38">
            <v>2477.4899999999998</v>
          </cell>
          <cell r="G38">
            <v>2349.62</v>
          </cell>
          <cell r="I38">
            <v>2340</v>
          </cell>
          <cell r="K38">
            <v>2382.54</v>
          </cell>
          <cell r="M38">
            <v>2515.86</v>
          </cell>
          <cell r="R38">
            <v>2320.2399999999998</v>
          </cell>
          <cell r="T38">
            <v>2267.67</v>
          </cell>
          <cell r="V38">
            <v>2134.0300000000002</v>
          </cell>
          <cell r="X38">
            <v>2098.8200000000002</v>
          </cell>
          <cell r="Z38">
            <v>2909.61</v>
          </cell>
          <cell r="AB38">
            <v>2599.9499999999998</v>
          </cell>
          <cell r="AD38">
            <v>2465.5300000000002</v>
          </cell>
          <cell r="AF38">
            <v>2352.9499999999998</v>
          </cell>
          <cell r="AH38">
            <v>2381.5500000000002</v>
          </cell>
          <cell r="AJ38">
            <v>2549.35</v>
          </cell>
          <cell r="AL38">
            <v>2436.1999999999998</v>
          </cell>
          <cell r="AN38">
            <v>2497.35</v>
          </cell>
        </row>
        <row r="39">
          <cell r="C39">
            <v>398.5</v>
          </cell>
          <cell r="E39">
            <v>398.04</v>
          </cell>
          <cell r="G39">
            <v>379.17</v>
          </cell>
          <cell r="I39">
            <v>381.12</v>
          </cell>
          <cell r="K39">
            <v>380.58</v>
          </cell>
          <cell r="M39">
            <v>398.02</v>
          </cell>
          <cell r="R39">
            <v>370.86</v>
          </cell>
          <cell r="T39">
            <v>360.98</v>
          </cell>
          <cell r="V39">
            <v>340.4</v>
          </cell>
          <cell r="X39">
            <v>335.11</v>
          </cell>
          <cell r="Z39">
            <v>438.17</v>
          </cell>
          <cell r="AB39">
            <v>400.03</v>
          </cell>
          <cell r="AD39">
            <v>381.04</v>
          </cell>
          <cell r="AF39">
            <v>364.44</v>
          </cell>
          <cell r="AH39">
            <v>368.66</v>
          </cell>
          <cell r="AJ39">
            <v>395.2</v>
          </cell>
          <cell r="AL39">
            <v>377.05</v>
          </cell>
          <cell r="AN39">
            <v>384.23</v>
          </cell>
        </row>
        <row r="40">
          <cell r="C40">
            <v>1354.9</v>
          </cell>
          <cell r="E40">
            <v>1353.34</v>
          </cell>
          <cell r="G40">
            <v>1289.18</v>
          </cell>
          <cell r="I40">
            <v>1295.81</v>
          </cell>
          <cell r="K40">
            <v>1293.97</v>
          </cell>
          <cell r="M40">
            <v>1353.27</v>
          </cell>
          <cell r="R40">
            <v>1260.92</v>
          </cell>
          <cell r="T40">
            <v>1227.33</v>
          </cell>
          <cell r="V40">
            <v>1157.3599999999999</v>
          </cell>
          <cell r="X40">
            <v>1139.3699999999999</v>
          </cell>
          <cell r="Z40">
            <v>1489.78</v>
          </cell>
          <cell r="AB40">
            <v>1360.1</v>
          </cell>
          <cell r="AD40">
            <v>1295.54</v>
          </cell>
          <cell r="AF40">
            <v>1239.0999999999999</v>
          </cell>
          <cell r="AH40">
            <v>1253.44</v>
          </cell>
          <cell r="AJ40">
            <v>1343.68</v>
          </cell>
          <cell r="AL40">
            <v>1281.97</v>
          </cell>
          <cell r="AN40">
            <v>1306.3800000000001</v>
          </cell>
        </row>
        <row r="41">
          <cell r="C41">
            <v>842.4</v>
          </cell>
          <cell r="E41">
            <v>852.9</v>
          </cell>
          <cell r="G41">
            <v>798.83</v>
          </cell>
          <cell r="I41">
            <v>760.18</v>
          </cell>
          <cell r="K41">
            <v>726</v>
          </cell>
          <cell r="M41">
            <v>713.07</v>
          </cell>
          <cell r="R41">
            <v>852.67</v>
          </cell>
          <cell r="T41">
            <v>771.55</v>
          </cell>
          <cell r="V41">
            <v>758.25</v>
          </cell>
          <cell r="X41">
            <v>720.26</v>
          </cell>
          <cell r="Z41">
            <v>743.88</v>
          </cell>
          <cell r="AB41">
            <v>719.55</v>
          </cell>
          <cell r="AD41">
            <v>771.34</v>
          </cell>
          <cell r="AF41">
            <v>770.03</v>
          </cell>
          <cell r="AH41">
            <v>779.83</v>
          </cell>
          <cell r="AJ41">
            <v>889.41</v>
          </cell>
          <cell r="AL41">
            <v>774.87</v>
          </cell>
          <cell r="AN41">
            <v>784.51</v>
          </cell>
        </row>
        <row r="42">
          <cell r="C42">
            <v>4094.06</v>
          </cell>
          <cell r="E42">
            <v>4196.2700000000004</v>
          </cell>
          <cell r="G42">
            <v>3786.45</v>
          </cell>
          <cell r="I42">
            <v>3717.28</v>
          </cell>
          <cell r="K42">
            <v>3579.18</v>
          </cell>
          <cell r="M42">
            <v>3465.52</v>
          </cell>
          <cell r="R42">
            <v>4263.3500000000004</v>
          </cell>
          <cell r="T42">
            <v>3857.75</v>
          </cell>
          <cell r="V42">
            <v>3791.25</v>
          </cell>
          <cell r="X42">
            <v>3601.3</v>
          </cell>
          <cell r="Z42">
            <v>3719.4</v>
          </cell>
          <cell r="AB42">
            <v>3597.75</v>
          </cell>
          <cell r="AD42">
            <v>4088.1</v>
          </cell>
          <cell r="AF42">
            <v>4096.5600000000004</v>
          </cell>
          <cell r="AH42">
            <v>3945.94</v>
          </cell>
          <cell r="AJ42">
            <v>4429.26</v>
          </cell>
          <cell r="AL42">
            <v>3874.35</v>
          </cell>
          <cell r="AN42">
            <v>3930.4</v>
          </cell>
        </row>
        <row r="43">
          <cell r="C43">
            <v>717.1</v>
          </cell>
          <cell r="E43">
            <v>724.11</v>
          </cell>
          <cell r="G43">
            <v>693.24</v>
          </cell>
          <cell r="I43">
            <v>661.33</v>
          </cell>
          <cell r="K43">
            <v>623.6</v>
          </cell>
          <cell r="M43">
            <v>612.29</v>
          </cell>
          <cell r="R43">
            <v>850.11</v>
          </cell>
          <cell r="T43">
            <v>769.23</v>
          </cell>
          <cell r="V43">
            <v>755.9</v>
          </cell>
          <cell r="X43">
            <v>718.1</v>
          </cell>
          <cell r="Z43">
            <v>741.6</v>
          </cell>
          <cell r="AB43">
            <v>717.39</v>
          </cell>
          <cell r="AD43">
            <v>682</v>
          </cell>
          <cell r="AF43">
            <v>631.66999999999996</v>
          </cell>
          <cell r="AH43">
            <v>636.09</v>
          </cell>
          <cell r="AJ43">
            <v>775.83</v>
          </cell>
          <cell r="AL43">
            <v>662.12</v>
          </cell>
          <cell r="AN43">
            <v>667.55</v>
          </cell>
        </row>
        <row r="44">
          <cell r="C44">
            <v>2588.73</v>
          </cell>
          <cell r="E44">
            <v>2635.76</v>
          </cell>
          <cell r="G44">
            <v>2537.2600000000002</v>
          </cell>
          <cell r="I44">
            <v>2605.64</v>
          </cell>
          <cell r="K44">
            <v>2456.98</v>
          </cell>
          <cell r="M44">
            <v>2326.6999999999998</v>
          </cell>
          <cell r="R44">
            <v>3400.44</v>
          </cell>
          <cell r="T44">
            <v>3076.92</v>
          </cell>
          <cell r="V44">
            <v>3023.6</v>
          </cell>
          <cell r="X44">
            <v>2872.4</v>
          </cell>
          <cell r="Z44">
            <v>2966.4</v>
          </cell>
          <cell r="AB44">
            <v>2869.56</v>
          </cell>
          <cell r="AD44">
            <v>2728</v>
          </cell>
          <cell r="AF44">
            <v>2526.6799999999998</v>
          </cell>
          <cell r="AH44">
            <v>2372.62</v>
          </cell>
          <cell r="AJ44">
            <v>2754.2</v>
          </cell>
          <cell r="AL44">
            <v>2416.7399999999998</v>
          </cell>
          <cell r="AN44">
            <v>2476.61</v>
          </cell>
        </row>
        <row r="45">
          <cell r="C45">
            <v>327.22000000000003</v>
          </cell>
          <cell r="E45">
            <v>339.87</v>
          </cell>
          <cell r="G45">
            <v>325.10000000000002</v>
          </cell>
          <cell r="I45">
            <v>347.03</v>
          </cell>
          <cell r="K45">
            <v>342.77</v>
          </cell>
          <cell r="M45">
            <v>343.92</v>
          </cell>
          <cell r="R45">
            <v>450.3</v>
          </cell>
          <cell r="T45">
            <v>445.62</v>
          </cell>
          <cell r="V45">
            <v>417.01</v>
          </cell>
          <cell r="X45">
            <v>410.7</v>
          </cell>
          <cell r="Z45">
            <v>371.55</v>
          </cell>
          <cell r="AB45">
            <v>401</v>
          </cell>
          <cell r="AD45">
            <v>369.13</v>
          </cell>
          <cell r="AF45">
            <v>366.31</v>
          </cell>
          <cell r="AH45">
            <v>373.21</v>
          </cell>
          <cell r="AJ45">
            <v>373.71</v>
          </cell>
          <cell r="AL45">
            <v>372.96</v>
          </cell>
          <cell r="AN45">
            <v>330.58</v>
          </cell>
        </row>
        <row r="46">
          <cell r="C46">
            <v>1766.99</v>
          </cell>
          <cell r="E46">
            <v>1869.29</v>
          </cell>
          <cell r="G46">
            <v>1755.54</v>
          </cell>
          <cell r="I46">
            <v>1943.37</v>
          </cell>
          <cell r="K46">
            <v>1919.51</v>
          </cell>
          <cell r="M46">
            <v>1925.95</v>
          </cell>
          <cell r="R46">
            <v>2791.86</v>
          </cell>
          <cell r="T46">
            <v>2629.16</v>
          </cell>
          <cell r="V46">
            <v>2418.66</v>
          </cell>
          <cell r="X46">
            <v>2382.06</v>
          </cell>
          <cell r="Z46">
            <v>2154.9899999999998</v>
          </cell>
          <cell r="AB46">
            <v>2165.4</v>
          </cell>
          <cell r="AD46">
            <v>1882.56</v>
          </cell>
          <cell r="AF46">
            <v>1904.81</v>
          </cell>
          <cell r="AH46">
            <v>1940.69</v>
          </cell>
          <cell r="AJ46">
            <v>2018.03</v>
          </cell>
          <cell r="AL46">
            <v>1939.39</v>
          </cell>
          <cell r="AN46">
            <v>1818.19</v>
          </cell>
        </row>
        <row r="47">
          <cell r="C47">
            <v>301.04000000000002</v>
          </cell>
          <cell r="E47">
            <v>312.69</v>
          </cell>
          <cell r="G47">
            <v>299.10000000000002</v>
          </cell>
          <cell r="I47">
            <v>319.27</v>
          </cell>
          <cell r="K47">
            <v>312.89999999999998</v>
          </cell>
          <cell r="M47">
            <v>314.02</v>
          </cell>
          <cell r="R47">
            <v>432.29</v>
          </cell>
          <cell r="T47">
            <v>427.8</v>
          </cell>
          <cell r="V47">
            <v>404.51</v>
          </cell>
          <cell r="X47">
            <v>398.38</v>
          </cell>
          <cell r="Z47">
            <v>360.4</v>
          </cell>
          <cell r="AB47">
            <v>388.97</v>
          </cell>
          <cell r="AD47">
            <v>340.09</v>
          </cell>
          <cell r="AF47">
            <v>337</v>
          </cell>
          <cell r="AH47">
            <v>343.35</v>
          </cell>
          <cell r="AJ47">
            <v>328.86</v>
          </cell>
          <cell r="AL47">
            <v>345.36</v>
          </cell>
          <cell r="AN47">
            <v>306.77999999999997</v>
          </cell>
        </row>
        <row r="48">
          <cell r="C48">
            <v>1264.3699999999999</v>
          </cell>
          <cell r="E48">
            <v>1438.37</v>
          </cell>
          <cell r="G48">
            <v>1345.95</v>
          </cell>
          <cell r="I48">
            <v>1436.72</v>
          </cell>
          <cell r="K48">
            <v>1439.34</v>
          </cell>
          <cell r="M48">
            <v>1444.49</v>
          </cell>
          <cell r="R48">
            <v>2334.37</v>
          </cell>
          <cell r="T48">
            <v>2181.7800000000002</v>
          </cell>
          <cell r="V48">
            <v>2063</v>
          </cell>
          <cell r="X48">
            <v>2031.74</v>
          </cell>
          <cell r="Z48">
            <v>1838.04</v>
          </cell>
          <cell r="AB48">
            <v>1789.26</v>
          </cell>
          <cell r="AD48">
            <v>1496.4</v>
          </cell>
          <cell r="AF48">
            <v>1482.8</v>
          </cell>
          <cell r="AH48">
            <v>1510.74</v>
          </cell>
          <cell r="AJ48">
            <v>1446.98</v>
          </cell>
          <cell r="AL48">
            <v>1519.58</v>
          </cell>
          <cell r="AN48">
            <v>1319.15</v>
          </cell>
        </row>
        <row r="49">
          <cell r="C49">
            <v>226.9</v>
          </cell>
          <cell r="E49">
            <v>244.73</v>
          </cell>
          <cell r="G49">
            <v>258.3</v>
          </cell>
          <cell r="I49">
            <v>261.62</v>
          </cell>
          <cell r="K49">
            <v>263.2</v>
          </cell>
          <cell r="M49">
            <v>261.89999999999998</v>
          </cell>
          <cell r="R49">
            <v>254.73</v>
          </cell>
          <cell r="T49">
            <v>248.65</v>
          </cell>
          <cell r="V49">
            <v>239.43</v>
          </cell>
          <cell r="X49">
            <v>230.72</v>
          </cell>
          <cell r="Z49">
            <v>232.54</v>
          </cell>
          <cell r="AB49">
            <v>228.62</v>
          </cell>
          <cell r="AD49">
            <v>227.8</v>
          </cell>
          <cell r="AF49">
            <v>225.85</v>
          </cell>
          <cell r="AH49">
            <v>221.55</v>
          </cell>
          <cell r="AJ49">
            <v>222.03</v>
          </cell>
          <cell r="AL49">
            <v>210.03</v>
          </cell>
          <cell r="AN49">
            <v>220.53</v>
          </cell>
        </row>
        <row r="50">
          <cell r="C50">
            <v>1372.75</v>
          </cell>
          <cell r="E50">
            <v>1321.54</v>
          </cell>
          <cell r="G50">
            <v>1498.14</v>
          </cell>
          <cell r="I50">
            <v>1517.4</v>
          </cell>
          <cell r="K50">
            <v>1547.62</v>
          </cell>
          <cell r="M50">
            <v>1542.59</v>
          </cell>
          <cell r="R50">
            <v>1599.7</v>
          </cell>
          <cell r="T50">
            <v>1559.04</v>
          </cell>
          <cell r="V50">
            <v>1446.16</v>
          </cell>
          <cell r="X50">
            <v>1393.55</v>
          </cell>
          <cell r="Z50">
            <v>1388.26</v>
          </cell>
          <cell r="AB50">
            <v>1387.72</v>
          </cell>
          <cell r="AD50">
            <v>1412.36</v>
          </cell>
          <cell r="AF50">
            <v>1400.27</v>
          </cell>
          <cell r="AH50">
            <v>1371.39</v>
          </cell>
          <cell r="AJ50">
            <v>1374.37</v>
          </cell>
          <cell r="AL50">
            <v>1281.18</v>
          </cell>
          <cell r="AN50">
            <v>1356.26</v>
          </cell>
        </row>
        <row r="51">
          <cell r="C51">
            <v>179.2</v>
          </cell>
          <cell r="E51">
            <v>196.74</v>
          </cell>
          <cell r="G51">
            <v>208.77</v>
          </cell>
          <cell r="I51">
            <v>214.78</v>
          </cell>
          <cell r="K51">
            <v>215.35</v>
          </cell>
          <cell r="M51">
            <v>216.52</v>
          </cell>
          <cell r="R51">
            <v>210.07</v>
          </cell>
          <cell r="T51">
            <v>206.33</v>
          </cell>
          <cell r="V51">
            <v>197.22</v>
          </cell>
          <cell r="X51">
            <v>186.3</v>
          </cell>
          <cell r="Z51">
            <v>185.19</v>
          </cell>
          <cell r="AB51">
            <v>183.42</v>
          </cell>
          <cell r="AD51">
            <v>184.59</v>
          </cell>
          <cell r="AF51">
            <v>182.16</v>
          </cell>
          <cell r="AH51">
            <v>178.75</v>
          </cell>
          <cell r="AJ51">
            <v>180.54</v>
          </cell>
          <cell r="AL51">
            <v>165.52</v>
          </cell>
          <cell r="AN51">
            <v>178.55</v>
          </cell>
        </row>
        <row r="52">
          <cell r="C52">
            <v>806.4</v>
          </cell>
          <cell r="E52">
            <v>767.29</v>
          </cell>
          <cell r="G52">
            <v>939.47</v>
          </cell>
          <cell r="I52">
            <v>966.51</v>
          </cell>
          <cell r="K52">
            <v>956.15</v>
          </cell>
          <cell r="M52">
            <v>989.5</v>
          </cell>
          <cell r="R52">
            <v>962.12</v>
          </cell>
          <cell r="T52">
            <v>940.86</v>
          </cell>
          <cell r="V52">
            <v>867.77</v>
          </cell>
          <cell r="X52">
            <v>821.58</v>
          </cell>
          <cell r="Z52">
            <v>816.69</v>
          </cell>
          <cell r="AB52">
            <v>816.22</v>
          </cell>
          <cell r="AD52">
            <v>830.66</v>
          </cell>
          <cell r="AF52">
            <v>825.18</v>
          </cell>
          <cell r="AH52">
            <v>807.95</v>
          </cell>
          <cell r="AJ52">
            <v>816.04</v>
          </cell>
          <cell r="AL52">
            <v>749.81</v>
          </cell>
          <cell r="AN52">
            <v>810.62</v>
          </cell>
        </row>
        <row r="53">
          <cell r="C53">
            <v>157.72999999999999</v>
          </cell>
          <cell r="E53">
            <v>174.34</v>
          </cell>
          <cell r="G53">
            <v>169.66</v>
          </cell>
          <cell r="I53">
            <v>174.44</v>
          </cell>
          <cell r="K53">
            <v>175.85</v>
          </cell>
          <cell r="M53">
            <v>174.48</v>
          </cell>
          <cell r="R53">
            <v>166.9</v>
          </cell>
          <cell r="T53">
            <v>161.33000000000001</v>
          </cell>
          <cell r="V53">
            <v>157.54</v>
          </cell>
          <cell r="X53">
            <v>154.97999999999999</v>
          </cell>
          <cell r="Z53">
            <v>171.43</v>
          </cell>
          <cell r="AB53">
            <v>166.97</v>
          </cell>
          <cell r="AD53">
            <v>163.4</v>
          </cell>
          <cell r="AF53">
            <v>164.05</v>
          </cell>
          <cell r="AH53">
            <v>160.16</v>
          </cell>
          <cell r="AJ53">
            <v>158.77000000000001</v>
          </cell>
          <cell r="AL53">
            <v>153.47</v>
          </cell>
          <cell r="AN53">
            <v>154.94</v>
          </cell>
        </row>
        <row r="54">
          <cell r="C54">
            <v>949.53</v>
          </cell>
          <cell r="E54">
            <v>1049.53</v>
          </cell>
          <cell r="G54">
            <v>1021.35</v>
          </cell>
          <cell r="I54">
            <v>1050.1300000000001</v>
          </cell>
          <cell r="K54">
            <v>1058.6199999999999</v>
          </cell>
          <cell r="M54">
            <v>1050.3699999999999</v>
          </cell>
          <cell r="R54">
            <v>1008.08</v>
          </cell>
          <cell r="T54">
            <v>974.43</v>
          </cell>
          <cell r="V54">
            <v>951.54</v>
          </cell>
          <cell r="X54">
            <v>936.08</v>
          </cell>
          <cell r="Z54">
            <v>1035.44</v>
          </cell>
          <cell r="AB54">
            <v>1008.5</v>
          </cell>
          <cell r="AD54">
            <v>986.94</v>
          </cell>
          <cell r="AF54">
            <v>990.86</v>
          </cell>
          <cell r="AH54">
            <v>967.37</v>
          </cell>
          <cell r="AJ54">
            <v>958.97</v>
          </cell>
          <cell r="AL54">
            <v>926.96</v>
          </cell>
          <cell r="AN54">
            <v>935.84</v>
          </cell>
        </row>
        <row r="55">
          <cell r="C55">
            <v>147.51</v>
          </cell>
          <cell r="E55">
            <v>163.28</v>
          </cell>
          <cell r="G55">
            <v>158.94999999999999</v>
          </cell>
          <cell r="I55">
            <v>163.46</v>
          </cell>
          <cell r="K55">
            <v>164.76</v>
          </cell>
          <cell r="M55">
            <v>163.47999999999999</v>
          </cell>
          <cell r="R55">
            <v>156.38</v>
          </cell>
          <cell r="T55">
            <v>151.06</v>
          </cell>
          <cell r="V55">
            <v>147.41999999999999</v>
          </cell>
          <cell r="X55">
            <v>145.03</v>
          </cell>
          <cell r="Z55">
            <v>160.77000000000001</v>
          </cell>
          <cell r="AB55">
            <v>156.51</v>
          </cell>
          <cell r="AD55">
            <v>153.08000000000001</v>
          </cell>
          <cell r="AF55">
            <v>153.72999999999999</v>
          </cell>
          <cell r="AH55">
            <v>150</v>
          </cell>
          <cell r="AJ55">
            <v>148.62</v>
          </cell>
          <cell r="AL55">
            <v>143.69999999999999</v>
          </cell>
          <cell r="AN55">
            <v>145.13</v>
          </cell>
        </row>
        <row r="56">
          <cell r="C56">
            <v>693.3</v>
          </cell>
          <cell r="E56">
            <v>767.42</v>
          </cell>
          <cell r="G56">
            <v>747.07</v>
          </cell>
          <cell r="I56">
            <v>768.26</v>
          </cell>
          <cell r="K56">
            <v>774.37</v>
          </cell>
          <cell r="M56">
            <v>768.36</v>
          </cell>
          <cell r="R56">
            <v>738.11</v>
          </cell>
          <cell r="T56">
            <v>713</v>
          </cell>
          <cell r="V56">
            <v>695.82</v>
          </cell>
          <cell r="X56">
            <v>684.54</v>
          </cell>
          <cell r="Z56">
            <v>758.83</v>
          </cell>
          <cell r="AB56">
            <v>738.73</v>
          </cell>
          <cell r="AD56">
            <v>722.54</v>
          </cell>
          <cell r="AF56">
            <v>725.61</v>
          </cell>
          <cell r="AH56">
            <v>708</v>
          </cell>
          <cell r="AJ56">
            <v>701.49</v>
          </cell>
          <cell r="AL56">
            <v>678.26</v>
          </cell>
          <cell r="AN56">
            <v>685.01</v>
          </cell>
        </row>
        <row r="57">
          <cell r="C57">
            <v>552.39</v>
          </cell>
          <cell r="E57">
            <v>564.86</v>
          </cell>
          <cell r="G57">
            <v>505.47</v>
          </cell>
          <cell r="I57">
            <v>498.46</v>
          </cell>
          <cell r="K57">
            <v>515.69000000000005</v>
          </cell>
          <cell r="M57">
            <v>501.28</v>
          </cell>
          <cell r="R57">
            <v>572.47</v>
          </cell>
          <cell r="T57">
            <v>540.52</v>
          </cell>
          <cell r="V57">
            <v>531.33000000000004</v>
          </cell>
          <cell r="X57">
            <v>525.35</v>
          </cell>
          <cell r="Z57">
            <v>523.70000000000005</v>
          </cell>
          <cell r="AB57">
            <v>522.54</v>
          </cell>
          <cell r="AD57">
            <v>538.61</v>
          </cell>
          <cell r="AF57">
            <v>544.54</v>
          </cell>
          <cell r="AH57">
            <v>530.54</v>
          </cell>
          <cell r="AJ57">
            <v>539.67999999999995</v>
          </cell>
          <cell r="AL57">
            <v>534.19000000000005</v>
          </cell>
          <cell r="AN57">
            <v>551.75</v>
          </cell>
        </row>
        <row r="58">
          <cell r="C58">
            <v>3590.54</v>
          </cell>
          <cell r="E58">
            <v>3671.59</v>
          </cell>
          <cell r="G58">
            <v>3285.56</v>
          </cell>
          <cell r="I58">
            <v>3239.99</v>
          </cell>
          <cell r="K58">
            <v>3351.99</v>
          </cell>
          <cell r="M58">
            <v>3258.32</v>
          </cell>
          <cell r="R58">
            <v>3869.9</v>
          </cell>
          <cell r="T58">
            <v>3470.14</v>
          </cell>
          <cell r="V58">
            <v>3411.14</v>
          </cell>
          <cell r="X58">
            <v>3372.75</v>
          </cell>
          <cell r="Z58">
            <v>3362.15</v>
          </cell>
          <cell r="AB58">
            <v>3354.71</v>
          </cell>
          <cell r="AD58">
            <v>3457.88</v>
          </cell>
          <cell r="AF58">
            <v>3495.95</v>
          </cell>
          <cell r="AH58">
            <v>3406.07</v>
          </cell>
          <cell r="AJ58">
            <v>3464.75</v>
          </cell>
          <cell r="AL58">
            <v>3498.94</v>
          </cell>
          <cell r="AN58">
            <v>3613.96</v>
          </cell>
        </row>
        <row r="59">
          <cell r="C59">
            <v>489.22</v>
          </cell>
          <cell r="E59">
            <v>492.87</v>
          </cell>
          <cell r="G59">
            <v>448.15</v>
          </cell>
          <cell r="I59">
            <v>445.82</v>
          </cell>
          <cell r="K59">
            <v>465.07</v>
          </cell>
          <cell r="M59">
            <v>447.63</v>
          </cell>
          <cell r="R59">
            <v>526.13</v>
          </cell>
          <cell r="T59">
            <v>492.24</v>
          </cell>
          <cell r="V59">
            <v>496.19</v>
          </cell>
          <cell r="X59">
            <v>480.64</v>
          </cell>
          <cell r="Z59">
            <v>475.47</v>
          </cell>
          <cell r="AB59">
            <v>477.83</v>
          </cell>
          <cell r="AD59">
            <v>490</v>
          </cell>
          <cell r="AF59">
            <v>495.66</v>
          </cell>
          <cell r="AH59">
            <v>472.16</v>
          </cell>
          <cell r="AJ59">
            <v>480.29</v>
          </cell>
          <cell r="AL59">
            <v>464.09</v>
          </cell>
          <cell r="AN59">
            <v>469.59</v>
          </cell>
        </row>
        <row r="60">
          <cell r="C60">
            <v>2255.3000000000002</v>
          </cell>
          <cell r="E60">
            <v>2272.13</v>
          </cell>
          <cell r="G60">
            <v>2065.9699999999998</v>
          </cell>
          <cell r="I60">
            <v>2055.23</v>
          </cell>
          <cell r="K60">
            <v>2143.9699999999998</v>
          </cell>
          <cell r="M60">
            <v>2063.5700000000002</v>
          </cell>
          <cell r="R60">
            <v>2541.21</v>
          </cell>
          <cell r="T60">
            <v>2269.23</v>
          </cell>
          <cell r="V60">
            <v>2287.44</v>
          </cell>
          <cell r="X60">
            <v>2215.75</v>
          </cell>
          <cell r="Z60">
            <v>2191.92</v>
          </cell>
          <cell r="AB60">
            <v>2202.8000000000002</v>
          </cell>
          <cell r="AD60">
            <v>2258.9</v>
          </cell>
          <cell r="AF60">
            <v>2284.9899999999998</v>
          </cell>
          <cell r="AH60">
            <v>2176.66</v>
          </cell>
          <cell r="AJ60">
            <v>2214.14</v>
          </cell>
          <cell r="AL60">
            <v>2139.4499999999998</v>
          </cell>
          <cell r="AN60">
            <v>2164.81</v>
          </cell>
        </row>
        <row r="61">
          <cell r="C61">
            <v>71.64</v>
          </cell>
          <cell r="E61">
            <v>73.06</v>
          </cell>
          <cell r="G61">
            <v>71.540000000000006</v>
          </cell>
          <cell r="I61">
            <v>66.099999999999994</v>
          </cell>
          <cell r="K61">
            <v>63.96</v>
          </cell>
          <cell r="M61">
            <v>65.2</v>
          </cell>
          <cell r="R61">
            <v>64</v>
          </cell>
          <cell r="T61">
            <v>68</v>
          </cell>
          <cell r="V61">
            <v>72</v>
          </cell>
          <cell r="X61">
            <v>58</v>
          </cell>
          <cell r="Z61">
            <v>56</v>
          </cell>
          <cell r="AB61">
            <v>58</v>
          </cell>
          <cell r="AD61">
            <v>62</v>
          </cell>
          <cell r="AF61">
            <v>64</v>
          </cell>
          <cell r="AH61">
            <v>65.599999999999994</v>
          </cell>
          <cell r="AJ61">
            <v>65.8</v>
          </cell>
          <cell r="AL61">
            <v>64.400000000000006</v>
          </cell>
          <cell r="AN61">
            <v>63.2</v>
          </cell>
        </row>
        <row r="62">
          <cell r="C62">
            <v>351.04</v>
          </cell>
          <cell r="E62">
            <v>460.28</v>
          </cell>
          <cell r="G62">
            <v>441.4</v>
          </cell>
          <cell r="I62">
            <v>393.3</v>
          </cell>
          <cell r="K62">
            <v>385.68</v>
          </cell>
          <cell r="M62">
            <v>394.46</v>
          </cell>
          <cell r="R62">
            <v>243.2</v>
          </cell>
          <cell r="T62">
            <v>258.39999999999998</v>
          </cell>
          <cell r="V62">
            <v>273.60000000000002</v>
          </cell>
          <cell r="X62">
            <v>220.4</v>
          </cell>
          <cell r="Z62">
            <v>212.8</v>
          </cell>
          <cell r="AB62">
            <v>220.4</v>
          </cell>
          <cell r="AD62">
            <v>235.6</v>
          </cell>
          <cell r="AF62">
            <v>243.2</v>
          </cell>
          <cell r="AH62">
            <v>249.28</v>
          </cell>
          <cell r="AJ62">
            <v>250.04</v>
          </cell>
          <cell r="AL62">
            <v>244.72</v>
          </cell>
          <cell r="AN62">
            <v>240.16</v>
          </cell>
        </row>
        <row r="63">
          <cell r="C63">
            <v>64.67</v>
          </cell>
          <cell r="E63">
            <v>65.760000000000005</v>
          </cell>
          <cell r="G63">
            <v>64.39</v>
          </cell>
          <cell r="I63">
            <v>59.48</v>
          </cell>
          <cell r="K63">
            <v>57.56</v>
          </cell>
          <cell r="M63">
            <v>58.72</v>
          </cell>
          <cell r="R63">
            <v>58</v>
          </cell>
          <cell r="T63">
            <v>60</v>
          </cell>
          <cell r="V63">
            <v>64</v>
          </cell>
          <cell r="X63">
            <v>52</v>
          </cell>
          <cell r="Z63">
            <v>50</v>
          </cell>
          <cell r="AB63">
            <v>52</v>
          </cell>
          <cell r="AD63">
            <v>55.8</v>
          </cell>
          <cell r="AF63">
            <v>57.6</v>
          </cell>
          <cell r="AH63">
            <v>59</v>
          </cell>
          <cell r="AJ63">
            <v>59.3</v>
          </cell>
          <cell r="AL63">
            <v>58</v>
          </cell>
          <cell r="AN63">
            <v>56.9</v>
          </cell>
        </row>
        <row r="64">
          <cell r="C64">
            <v>261.27</v>
          </cell>
          <cell r="E64">
            <v>361.68</v>
          </cell>
          <cell r="G64">
            <v>347.06</v>
          </cell>
          <cell r="I64">
            <v>314.64999999999998</v>
          </cell>
          <cell r="K64">
            <v>309.67</v>
          </cell>
          <cell r="M64">
            <v>316.5</v>
          </cell>
          <cell r="R64">
            <v>197.2</v>
          </cell>
          <cell r="T64">
            <v>204</v>
          </cell>
          <cell r="V64">
            <v>217.6</v>
          </cell>
          <cell r="X64">
            <v>176.8</v>
          </cell>
          <cell r="Z64">
            <v>170</v>
          </cell>
          <cell r="AB64">
            <v>176.8</v>
          </cell>
          <cell r="AD64">
            <v>189.72</v>
          </cell>
          <cell r="AF64">
            <v>195.84</v>
          </cell>
          <cell r="AH64">
            <v>200.6</v>
          </cell>
          <cell r="AJ64">
            <v>201.62</v>
          </cell>
          <cell r="AL64">
            <v>197.2</v>
          </cell>
          <cell r="AN64">
            <v>193.46</v>
          </cell>
        </row>
        <row r="65">
          <cell r="C65">
            <v>99.21</v>
          </cell>
          <cell r="E65">
            <v>97.64</v>
          </cell>
          <cell r="G65">
            <v>91.46</v>
          </cell>
          <cell r="I65">
            <v>90.32</v>
          </cell>
          <cell r="K65">
            <v>105.7</v>
          </cell>
          <cell r="M65">
            <v>89.52</v>
          </cell>
          <cell r="R65">
            <v>108.7</v>
          </cell>
          <cell r="T65">
            <v>103.6</v>
          </cell>
          <cell r="V65">
            <v>98.5</v>
          </cell>
          <cell r="X65">
            <v>98.42</v>
          </cell>
          <cell r="Z65">
            <v>120.34</v>
          </cell>
          <cell r="AB65">
            <v>93.4</v>
          </cell>
          <cell r="AD65">
            <v>95.7</v>
          </cell>
          <cell r="AF65">
            <v>90.1</v>
          </cell>
          <cell r="AH65">
            <v>85.54</v>
          </cell>
          <cell r="AJ65">
            <v>92.72</v>
          </cell>
          <cell r="AL65">
            <v>87.23</v>
          </cell>
          <cell r="AN65">
            <v>84.89</v>
          </cell>
        </row>
        <row r="66">
          <cell r="C66">
            <v>483.15</v>
          </cell>
          <cell r="E66">
            <v>475.51</v>
          </cell>
          <cell r="G66">
            <v>445.41</v>
          </cell>
          <cell r="I66">
            <v>439.86</v>
          </cell>
          <cell r="K66">
            <v>514.76</v>
          </cell>
          <cell r="M66">
            <v>435.96</v>
          </cell>
          <cell r="R66">
            <v>630.46</v>
          </cell>
          <cell r="T66">
            <v>600.88</v>
          </cell>
          <cell r="V66">
            <v>571.29999999999995</v>
          </cell>
          <cell r="X66">
            <v>570.84</v>
          </cell>
          <cell r="Z66">
            <v>697.97</v>
          </cell>
          <cell r="AB66">
            <v>541.72</v>
          </cell>
          <cell r="AD66">
            <v>555.05999999999995</v>
          </cell>
          <cell r="AF66">
            <v>463.11</v>
          </cell>
          <cell r="AH66">
            <v>439.68</v>
          </cell>
          <cell r="AJ66">
            <v>476.58</v>
          </cell>
          <cell r="AL66">
            <v>448.36</v>
          </cell>
          <cell r="AN66">
            <v>436.33</v>
          </cell>
        </row>
        <row r="67">
          <cell r="C67">
            <v>89.34</v>
          </cell>
          <cell r="E67">
            <v>88.01</v>
          </cell>
          <cell r="G67">
            <v>82.21</v>
          </cell>
          <cell r="I67">
            <v>80.209999999999994</v>
          </cell>
          <cell r="K67">
            <v>91.67</v>
          </cell>
          <cell r="M67">
            <v>78.650000000000006</v>
          </cell>
          <cell r="R67">
            <v>93.1</v>
          </cell>
          <cell r="T67">
            <v>87.8</v>
          </cell>
          <cell r="V67">
            <v>83.75</v>
          </cell>
          <cell r="X67">
            <v>83.8</v>
          </cell>
          <cell r="Z67">
            <v>103.21</v>
          </cell>
          <cell r="AB67">
            <v>81.3</v>
          </cell>
          <cell r="AD67">
            <v>81.599999999999994</v>
          </cell>
          <cell r="AF67">
            <v>82.36</v>
          </cell>
          <cell r="AH67">
            <v>78.23</v>
          </cell>
          <cell r="AJ67">
            <v>80.150000000000006</v>
          </cell>
          <cell r="AL67">
            <v>79.52</v>
          </cell>
          <cell r="AN67">
            <v>77.28</v>
          </cell>
        </row>
        <row r="68">
          <cell r="C68">
            <v>213.52</v>
          </cell>
          <cell r="E68">
            <v>210.34</v>
          </cell>
          <cell r="G68">
            <v>196.48</v>
          </cell>
          <cell r="I68">
            <v>191.7</v>
          </cell>
          <cell r="K68">
            <v>219.09</v>
          </cell>
          <cell r="M68">
            <v>187.97</v>
          </cell>
          <cell r="R68">
            <v>232.75</v>
          </cell>
          <cell r="T68">
            <v>219.5</v>
          </cell>
          <cell r="V68">
            <v>209.38</v>
          </cell>
          <cell r="X68">
            <v>209.5</v>
          </cell>
          <cell r="Z68">
            <v>258.02999999999997</v>
          </cell>
          <cell r="AB68">
            <v>203.25</v>
          </cell>
          <cell r="AD68">
            <v>204</v>
          </cell>
          <cell r="AF68">
            <v>169.66</v>
          </cell>
          <cell r="AH68">
            <v>161.15</v>
          </cell>
          <cell r="AJ68">
            <v>165.11</v>
          </cell>
          <cell r="AL68">
            <v>163.81</v>
          </cell>
          <cell r="AN68">
            <v>159.19999999999999</v>
          </cell>
        </row>
        <row r="69">
          <cell r="C69">
            <v>81.94</v>
          </cell>
          <cell r="E69">
            <v>84.13</v>
          </cell>
          <cell r="G69">
            <v>79.849999999999994</v>
          </cell>
          <cell r="I69">
            <v>79.06</v>
          </cell>
          <cell r="K69">
            <v>81.67</v>
          </cell>
          <cell r="M69">
            <v>68.19</v>
          </cell>
          <cell r="R69">
            <v>83.25</v>
          </cell>
          <cell r="T69">
            <v>81.56</v>
          </cell>
          <cell r="V69">
            <v>80.87</v>
          </cell>
          <cell r="X69">
            <v>79.930000000000007</v>
          </cell>
          <cell r="Z69">
            <v>82.55</v>
          </cell>
          <cell r="AB69">
            <v>77.84</v>
          </cell>
          <cell r="AD69">
            <v>76.94</v>
          </cell>
          <cell r="AF69">
            <v>76.11</v>
          </cell>
          <cell r="AH69">
            <v>76.55</v>
          </cell>
          <cell r="AJ69">
            <v>82.84</v>
          </cell>
          <cell r="AL69">
            <v>75.760000000000005</v>
          </cell>
          <cell r="AN69">
            <v>70.38</v>
          </cell>
        </row>
        <row r="70">
          <cell r="C70">
            <v>393.31</v>
          </cell>
          <cell r="E70">
            <v>403.82</v>
          </cell>
          <cell r="G70">
            <v>383.28</v>
          </cell>
          <cell r="I70">
            <v>379.49</v>
          </cell>
          <cell r="K70">
            <v>392.02</v>
          </cell>
          <cell r="M70">
            <v>327.31</v>
          </cell>
          <cell r="R70">
            <v>399.6</v>
          </cell>
          <cell r="T70">
            <v>391.49</v>
          </cell>
          <cell r="V70">
            <v>388.18</v>
          </cell>
          <cell r="X70">
            <v>383.66</v>
          </cell>
          <cell r="Z70">
            <v>396.24</v>
          </cell>
          <cell r="AB70">
            <v>373.63</v>
          </cell>
          <cell r="AD70">
            <v>369.31</v>
          </cell>
          <cell r="AF70">
            <v>365.33</v>
          </cell>
          <cell r="AH70">
            <v>367.44</v>
          </cell>
          <cell r="AJ70">
            <v>397.63</v>
          </cell>
          <cell r="AL70">
            <v>363.65</v>
          </cell>
          <cell r="AN70">
            <v>337.82</v>
          </cell>
        </row>
        <row r="71">
          <cell r="C71">
            <v>61.24</v>
          </cell>
          <cell r="E71">
            <v>62.47</v>
          </cell>
          <cell r="G71">
            <v>59.48</v>
          </cell>
          <cell r="I71">
            <v>59.01</v>
          </cell>
          <cell r="K71">
            <v>61.07</v>
          </cell>
          <cell r="M71">
            <v>50.76</v>
          </cell>
          <cell r="R71">
            <v>62.34</v>
          </cell>
          <cell r="T71">
            <v>61.16</v>
          </cell>
          <cell r="V71">
            <v>59.92</v>
          </cell>
          <cell r="X71">
            <v>59.63</v>
          </cell>
          <cell r="Z71">
            <v>61.48</v>
          </cell>
          <cell r="AB71">
            <v>58.87</v>
          </cell>
          <cell r="AD71">
            <v>57.59</v>
          </cell>
          <cell r="AF71">
            <v>56.77</v>
          </cell>
          <cell r="AH71">
            <v>57.86</v>
          </cell>
          <cell r="AJ71">
            <v>62.38</v>
          </cell>
          <cell r="AL71">
            <v>57.41</v>
          </cell>
          <cell r="AN71">
            <v>52.92</v>
          </cell>
        </row>
        <row r="72">
          <cell r="C72">
            <v>195.97</v>
          </cell>
          <cell r="E72">
            <v>199.9</v>
          </cell>
          <cell r="G72">
            <v>190.34</v>
          </cell>
          <cell r="I72">
            <v>188.83</v>
          </cell>
          <cell r="K72">
            <v>195.42</v>
          </cell>
          <cell r="M72">
            <v>162.43</v>
          </cell>
          <cell r="R72">
            <v>199.49</v>
          </cell>
          <cell r="T72">
            <v>195.71</v>
          </cell>
          <cell r="V72">
            <v>191.74</v>
          </cell>
          <cell r="X72">
            <v>190.82</v>
          </cell>
          <cell r="Z72">
            <v>196.74</v>
          </cell>
          <cell r="AB72">
            <v>188.38</v>
          </cell>
          <cell r="AD72">
            <v>184.29</v>
          </cell>
          <cell r="AF72">
            <v>181.66</v>
          </cell>
          <cell r="AH72">
            <v>185.15</v>
          </cell>
          <cell r="AJ72">
            <v>199.62</v>
          </cell>
          <cell r="AL72">
            <v>183.71</v>
          </cell>
          <cell r="AN72">
            <v>169.34</v>
          </cell>
        </row>
        <row r="73">
          <cell r="C73">
            <v>15.84</v>
          </cell>
          <cell r="E73">
            <v>15.86</v>
          </cell>
          <cell r="G73">
            <v>15.87</v>
          </cell>
          <cell r="I73">
            <v>15.88</v>
          </cell>
          <cell r="K73">
            <v>15.98</v>
          </cell>
          <cell r="M73">
            <v>16.010000000000002</v>
          </cell>
          <cell r="R73">
            <v>15.9</v>
          </cell>
          <cell r="T73">
            <v>15.89</v>
          </cell>
          <cell r="V73">
            <v>15.91</v>
          </cell>
          <cell r="X73">
            <v>15.95</v>
          </cell>
          <cell r="Z73">
            <v>15.98</v>
          </cell>
          <cell r="AB73">
            <v>16</v>
          </cell>
          <cell r="AD73">
            <v>16.100000000000001</v>
          </cell>
          <cell r="AF73">
            <v>16.03</v>
          </cell>
          <cell r="AH73">
            <v>16.04</v>
          </cell>
          <cell r="AJ73">
            <v>16</v>
          </cell>
          <cell r="AL73">
            <v>15.8</v>
          </cell>
          <cell r="AN73">
            <v>15.85</v>
          </cell>
        </row>
        <row r="74">
          <cell r="C74">
            <v>79.2</v>
          </cell>
          <cell r="E74">
            <v>79.3</v>
          </cell>
          <cell r="G74">
            <v>79.349999999999994</v>
          </cell>
          <cell r="I74">
            <v>79.400000000000006</v>
          </cell>
          <cell r="K74">
            <v>79.900000000000006</v>
          </cell>
          <cell r="M74">
            <v>80.05</v>
          </cell>
          <cell r="R74">
            <v>63.6</v>
          </cell>
          <cell r="T74">
            <v>63.56</v>
          </cell>
          <cell r="V74">
            <v>63.64</v>
          </cell>
          <cell r="X74">
            <v>63.8</v>
          </cell>
          <cell r="Z74">
            <v>63.92</v>
          </cell>
          <cell r="AB74">
            <v>64</v>
          </cell>
          <cell r="AD74">
            <v>64.400000000000006</v>
          </cell>
          <cell r="AF74">
            <v>64.12</v>
          </cell>
          <cell r="AH74">
            <v>64.16</v>
          </cell>
          <cell r="AJ74">
            <v>64</v>
          </cell>
          <cell r="AL74">
            <v>63.2</v>
          </cell>
          <cell r="AN74">
            <v>63.4</v>
          </cell>
        </row>
        <row r="75">
          <cell r="C75">
            <v>13.45</v>
          </cell>
          <cell r="E75">
            <v>13.48</v>
          </cell>
          <cell r="G75">
            <v>13.49</v>
          </cell>
          <cell r="I75">
            <v>13.5</v>
          </cell>
          <cell r="K75">
            <v>13.6</v>
          </cell>
          <cell r="M75">
            <v>13.62</v>
          </cell>
          <cell r="R75">
            <v>13.5</v>
          </cell>
          <cell r="T75">
            <v>13.49</v>
          </cell>
          <cell r="V75">
            <v>13.51</v>
          </cell>
          <cell r="X75">
            <v>13.55</v>
          </cell>
          <cell r="Z75">
            <v>13.58</v>
          </cell>
          <cell r="AB75">
            <v>13.6</v>
          </cell>
          <cell r="AD75">
            <v>13.62</v>
          </cell>
          <cell r="AF75">
            <v>13.63</v>
          </cell>
          <cell r="AH75">
            <v>13.64</v>
          </cell>
          <cell r="AJ75">
            <v>13.6</v>
          </cell>
          <cell r="AL75">
            <v>13.45</v>
          </cell>
          <cell r="AN75">
            <v>13.47</v>
          </cell>
        </row>
        <row r="76">
          <cell r="C76">
            <v>53.8</v>
          </cell>
          <cell r="E76">
            <v>53.92</v>
          </cell>
          <cell r="G76">
            <v>53.96</v>
          </cell>
          <cell r="I76">
            <v>54</v>
          </cell>
          <cell r="K76">
            <v>54.4</v>
          </cell>
          <cell r="M76">
            <v>54.48</v>
          </cell>
          <cell r="R76">
            <v>47.25</v>
          </cell>
          <cell r="T76">
            <v>47.22</v>
          </cell>
          <cell r="V76">
            <v>47.29</v>
          </cell>
          <cell r="X76">
            <v>47.43</v>
          </cell>
          <cell r="Z76">
            <v>47.53</v>
          </cell>
          <cell r="AB76">
            <v>47.6</v>
          </cell>
          <cell r="AD76">
            <v>47.67</v>
          </cell>
          <cell r="AF76">
            <v>47.71</v>
          </cell>
          <cell r="AH76">
            <v>47.74</v>
          </cell>
          <cell r="AJ76">
            <v>47.6</v>
          </cell>
          <cell r="AL76">
            <v>47.08</v>
          </cell>
          <cell r="AN76">
            <v>47.15</v>
          </cell>
        </row>
      </sheetData>
      <sheetData sheetId="10">
        <row r="5">
          <cell r="O5">
            <v>24014.9</v>
          </cell>
          <cell r="AP5">
            <v>35266.15</v>
          </cell>
        </row>
        <row r="6">
          <cell r="O6">
            <v>140234.95000000001</v>
          </cell>
          <cell r="AP6">
            <v>208813.06</v>
          </cell>
        </row>
        <row r="7">
          <cell r="O7">
            <v>21951.45</v>
          </cell>
          <cell r="AP7">
            <v>32381.32</v>
          </cell>
        </row>
        <row r="8">
          <cell r="O8">
            <v>112072.75</v>
          </cell>
          <cell r="AP8">
            <v>167155.71</v>
          </cell>
        </row>
        <row r="13">
          <cell r="C13">
            <v>105.50200222450999</v>
          </cell>
          <cell r="E13">
            <v>105.489456080506</v>
          </cell>
          <cell r="G13">
            <v>113.009439040076</v>
          </cell>
          <cell r="I13">
            <v>105.38726094566999</v>
          </cell>
          <cell r="K13">
            <v>127.58060629027</v>
          </cell>
          <cell r="M13">
            <v>143.03080021198801</v>
          </cell>
          <cell r="R13">
            <v>53.5088324875328</v>
          </cell>
          <cell r="T13">
            <v>51.864921735826897</v>
          </cell>
          <cell r="V13">
            <v>84.9731372740426</v>
          </cell>
          <cell r="X13">
            <v>101.62773912396</v>
          </cell>
          <cell r="Z13">
            <v>110.68177393195499</v>
          </cell>
          <cell r="AB13">
            <v>110.996027229999</v>
          </cell>
          <cell r="AD13">
            <v>111.99132229462199</v>
          </cell>
          <cell r="AF13">
            <v>119.438641492749</v>
          </cell>
          <cell r="AH13">
            <v>107.11171906167399</v>
          </cell>
          <cell r="AJ13">
            <v>136.35976300113401</v>
          </cell>
          <cell r="AL13">
            <v>105.543525153158</v>
          </cell>
          <cell r="AN13">
            <v>102.652411787364</v>
          </cell>
        </row>
        <row r="14">
          <cell r="C14">
            <v>476.22058218394898</v>
          </cell>
          <cell r="E14">
            <v>487.407743743975</v>
          </cell>
          <cell r="G14">
            <v>516.51618009185495</v>
          </cell>
          <cell r="I14">
            <v>485.82582741137497</v>
          </cell>
          <cell r="K14">
            <v>590.271172925212</v>
          </cell>
          <cell r="M14">
            <v>657.096218608149</v>
          </cell>
          <cell r="R14">
            <v>240.57349989946201</v>
          </cell>
          <cell r="T14">
            <v>230.940993476225</v>
          </cell>
          <cell r="V14">
            <v>379.92651626840001</v>
          </cell>
          <cell r="X14">
            <v>457.92324373685</v>
          </cell>
          <cell r="Z14">
            <v>497.27200925049198</v>
          </cell>
          <cell r="AB14">
            <v>497.21967004441802</v>
          </cell>
          <cell r="AD14">
            <v>503.30206160154597</v>
          </cell>
          <cell r="AF14">
            <v>539.73935400028597</v>
          </cell>
          <cell r="AH14">
            <v>480.10919853092901</v>
          </cell>
          <cell r="AJ14">
            <v>623.39477793949902</v>
          </cell>
          <cell r="AL14">
            <v>481.95263393579199</v>
          </cell>
          <cell r="AN14">
            <v>471.963121071638</v>
          </cell>
        </row>
        <row r="15">
          <cell r="C15">
            <v>91.902236682962297</v>
          </cell>
          <cell r="E15">
            <v>93.666642604964807</v>
          </cell>
          <cell r="G15">
            <v>99.080997103954701</v>
          </cell>
          <cell r="I15">
            <v>92.405622697591994</v>
          </cell>
          <cell r="K15">
            <v>111.971884738206</v>
          </cell>
          <cell r="M15">
            <v>125.19687568385299</v>
          </cell>
          <cell r="R15">
            <v>49.759902439495001</v>
          </cell>
          <cell r="T15">
            <v>45.793829835370502</v>
          </cell>
          <cell r="V15">
            <v>76.767575722131696</v>
          </cell>
          <cell r="X15">
            <v>91.228097577943004</v>
          </cell>
          <cell r="Z15">
            <v>97.834597287732294</v>
          </cell>
          <cell r="AB15">
            <v>100.238740799181</v>
          </cell>
          <cell r="AD15">
            <v>97.037734831237699</v>
          </cell>
          <cell r="AF15">
            <v>100.506370587875</v>
          </cell>
          <cell r="AH15">
            <v>92.125854853774996</v>
          </cell>
          <cell r="AJ15">
            <v>120.408802125183</v>
          </cell>
          <cell r="AL15">
            <v>93.914943415261007</v>
          </cell>
          <cell r="AN15">
            <v>90.892377115172593</v>
          </cell>
        </row>
        <row r="16">
          <cell r="C16">
            <v>311.27397031851501</v>
          </cell>
          <cell r="E16">
            <v>343.841583796056</v>
          </cell>
          <cell r="G16">
            <v>355.26173749805997</v>
          </cell>
          <cell r="I16">
            <v>338.70211993936698</v>
          </cell>
          <cell r="K16">
            <v>415.22932053833802</v>
          </cell>
          <cell r="M16">
            <v>452.527952211485</v>
          </cell>
          <cell r="R16">
            <v>154.660202542203</v>
          </cell>
          <cell r="T16">
            <v>136.19904662254899</v>
          </cell>
          <cell r="V16">
            <v>230.12609566983301</v>
          </cell>
          <cell r="X16">
            <v>282.43938652100502</v>
          </cell>
          <cell r="Z16">
            <v>300.36801482786598</v>
          </cell>
          <cell r="AB16">
            <v>314.95397158989903</v>
          </cell>
          <cell r="AD16">
            <v>301.484687256158</v>
          </cell>
          <cell r="AF16">
            <v>324.218160887669</v>
          </cell>
          <cell r="AH16">
            <v>291.27473933947698</v>
          </cell>
          <cell r="AJ16">
            <v>417.85040495714401</v>
          </cell>
          <cell r="AL16">
            <v>328.44382775191002</v>
          </cell>
          <cell r="AN16">
            <v>324.89006551154</v>
          </cell>
        </row>
        <row r="17">
          <cell r="C17">
            <v>191.793770327456</v>
          </cell>
          <cell r="E17">
            <v>221.00403963940499</v>
          </cell>
          <cell r="G17">
            <v>302.40546691407098</v>
          </cell>
          <cell r="I17">
            <v>283.15925519903101</v>
          </cell>
          <cell r="K17">
            <v>316.98432362139101</v>
          </cell>
          <cell r="M17">
            <v>309.99602611805801</v>
          </cell>
          <cell r="R17">
            <v>110.008709746919</v>
          </cell>
          <cell r="T17">
            <v>103.596947671656</v>
          </cell>
          <cell r="V17">
            <v>120.57442249255899</v>
          </cell>
          <cell r="X17">
            <v>132.79220537614</v>
          </cell>
          <cell r="Z17">
            <v>148.09374983653001</v>
          </cell>
          <cell r="AB17">
            <v>152.66873409012501</v>
          </cell>
          <cell r="AD17">
            <v>139.624201389072</v>
          </cell>
          <cell r="AF17">
            <v>172.75880164071199</v>
          </cell>
          <cell r="AH17">
            <v>165.99068169678301</v>
          </cell>
          <cell r="AJ17">
            <v>190.49954760668001</v>
          </cell>
          <cell r="AL17">
            <v>136.365325334875</v>
          </cell>
          <cell r="AN17">
            <v>183.50061156258599</v>
          </cell>
        </row>
        <row r="18">
          <cell r="C18">
            <v>1066.5781055882201</v>
          </cell>
          <cell r="E18">
            <v>1264.1663573758799</v>
          </cell>
          <cell r="G18">
            <v>1733.23075215571</v>
          </cell>
          <cell r="I18">
            <v>1629.06280710187</v>
          </cell>
          <cell r="K18">
            <v>1836.15367458479</v>
          </cell>
          <cell r="M18">
            <v>1780.1866472450899</v>
          </cell>
          <cell r="R18">
            <v>608.35137461035299</v>
          </cell>
          <cell r="T18">
            <v>583.99343947790999</v>
          </cell>
          <cell r="V18">
            <v>666.33344717160196</v>
          </cell>
          <cell r="X18">
            <v>721.60629933621897</v>
          </cell>
          <cell r="Z18">
            <v>805.08178940599305</v>
          </cell>
          <cell r="AB18">
            <v>828.88368327733997</v>
          </cell>
          <cell r="AD18">
            <v>760.51478030723104</v>
          </cell>
          <cell r="AF18">
            <v>827.53291731928402</v>
          </cell>
          <cell r="AH18">
            <v>895.80448560458797</v>
          </cell>
          <cell r="AJ18">
            <v>917.934053819116</v>
          </cell>
          <cell r="AL18">
            <v>748.48169423936201</v>
          </cell>
          <cell r="AN18">
            <v>1009.0381875402001</v>
          </cell>
        </row>
        <row r="19">
          <cell r="C19">
            <v>181.12572740167599</v>
          </cell>
          <cell r="E19">
            <v>211.88718172794799</v>
          </cell>
          <cell r="G19">
            <v>288.47220703224002</v>
          </cell>
          <cell r="I19">
            <v>270.97020801610103</v>
          </cell>
          <cell r="K19">
            <v>303.07833437347199</v>
          </cell>
          <cell r="M19">
            <v>295.23034642833699</v>
          </cell>
          <cell r="R19">
            <v>104.867114900991</v>
          </cell>
          <cell r="T19">
            <v>96.854548589081205</v>
          </cell>
          <cell r="V19">
            <v>111.663070877135</v>
          </cell>
          <cell r="X19">
            <v>122.19322911860399</v>
          </cell>
          <cell r="Z19">
            <v>138.762221263074</v>
          </cell>
          <cell r="AB19">
            <v>144.665751030541</v>
          </cell>
          <cell r="AD19">
            <v>129.200181058943</v>
          </cell>
          <cell r="AF19">
            <v>158.95031448601</v>
          </cell>
          <cell r="AH19">
            <v>151.61124927549099</v>
          </cell>
          <cell r="AJ19">
            <v>179.274088324263</v>
          </cell>
          <cell r="AL19">
            <v>128.78468452604301</v>
          </cell>
          <cell r="AN19">
            <v>173.241317425104</v>
          </cell>
        </row>
        <row r="20">
          <cell r="C20">
            <v>809.78699491645</v>
          </cell>
          <cell r="E20">
            <v>1049.1903966856501</v>
          </cell>
          <cell r="G20">
            <v>1411.29532084738</v>
          </cell>
          <cell r="I20">
            <v>1346.3512655008401</v>
          </cell>
          <cell r="K20">
            <v>1528.5259791651299</v>
          </cell>
          <cell r="M20">
            <v>1451.28204983874</v>
          </cell>
          <cell r="R20">
            <v>306.38410304974701</v>
          </cell>
          <cell r="T20">
            <v>280.38108991856501</v>
          </cell>
          <cell r="V20">
            <v>320.59915026702799</v>
          </cell>
          <cell r="X20">
            <v>354.767412163232</v>
          </cell>
          <cell r="Z20">
            <v>399.51436825733401</v>
          </cell>
          <cell r="AB20">
            <v>427.27262262304998</v>
          </cell>
          <cell r="AD20">
            <v>438.87447184877198</v>
          </cell>
          <cell r="AF20">
            <v>564.02431176364303</v>
          </cell>
          <cell r="AH20">
            <v>605.04620289678996</v>
          </cell>
          <cell r="AJ20">
            <v>676.04632997167698</v>
          </cell>
          <cell r="AL20">
            <v>565.49211824355905</v>
          </cell>
          <cell r="AN20">
            <v>773.36452997666299</v>
          </cell>
        </row>
        <row r="21">
          <cell r="C21">
            <v>241.77046066623399</v>
          </cell>
          <cell r="E21">
            <v>261.25662060410701</v>
          </cell>
          <cell r="G21">
            <v>387.88066365165099</v>
          </cell>
          <cell r="I21">
            <v>417.49370292728702</v>
          </cell>
          <cell r="K21">
            <v>460.51528995884701</v>
          </cell>
          <cell r="M21">
            <v>451.10932950321501</v>
          </cell>
          <cell r="R21">
            <v>291.07299126107898</v>
          </cell>
          <cell r="T21">
            <v>215.06138248317001</v>
          </cell>
          <cell r="V21">
            <v>253.534641004901</v>
          </cell>
          <cell r="X21">
            <v>315.76685696783102</v>
          </cell>
          <cell r="Z21">
            <v>319.28144763402798</v>
          </cell>
          <cell r="AB21">
            <v>291.28783894919798</v>
          </cell>
          <cell r="AD21">
            <v>299.53878490953502</v>
          </cell>
          <cell r="AF21">
            <v>299.36206341776301</v>
          </cell>
          <cell r="AH21">
            <v>244.66692757242899</v>
          </cell>
          <cell r="AJ21">
            <v>270.26263379475301</v>
          </cell>
          <cell r="AL21">
            <v>236.23984727744701</v>
          </cell>
          <cell r="AN21">
            <v>238.46654192544099</v>
          </cell>
        </row>
        <row r="22">
          <cell r="C22">
            <v>1091.3164405007601</v>
          </cell>
          <cell r="E22">
            <v>1207.12064236679</v>
          </cell>
          <cell r="G22">
            <v>1772.8310167949501</v>
          </cell>
          <cell r="I22">
            <v>1924.60855177033</v>
          </cell>
          <cell r="K22">
            <v>2130.6443687494402</v>
          </cell>
          <cell r="M22">
            <v>2072.4363854224998</v>
          </cell>
          <cell r="R22">
            <v>1308.6521416851799</v>
          </cell>
          <cell r="T22">
            <v>957.61234504525203</v>
          </cell>
          <cell r="V22">
            <v>1133.5880491231001</v>
          </cell>
          <cell r="X22">
            <v>1422.81019585536</v>
          </cell>
          <cell r="Z22">
            <v>1434.4703860546001</v>
          </cell>
          <cell r="AB22">
            <v>1304.8579015369201</v>
          </cell>
          <cell r="AD22">
            <v>1346.1622283375</v>
          </cell>
          <cell r="AF22">
            <v>1352.8074725389799</v>
          </cell>
          <cell r="AH22">
            <v>1096.6759149499501</v>
          </cell>
          <cell r="AJ22">
            <v>1235.5574025046001</v>
          </cell>
          <cell r="AL22">
            <v>1078.7626855435601</v>
          </cell>
          <cell r="AN22">
            <v>1096.39326966252</v>
          </cell>
        </row>
        <row r="23">
          <cell r="C23">
            <v>222.165969724582</v>
          </cell>
          <cell r="E23">
            <v>242.353912055346</v>
          </cell>
          <cell r="G23">
            <v>354.302237862163</v>
          </cell>
          <cell r="I23">
            <v>379.87285484434602</v>
          </cell>
          <cell r="K23">
            <v>418.15087432978203</v>
          </cell>
          <cell r="M23">
            <v>407.14562856523702</v>
          </cell>
          <cell r="R23">
            <v>264.83895070135202</v>
          </cell>
          <cell r="T23">
            <v>180.85533530766199</v>
          </cell>
          <cell r="V23">
            <v>224.109044443529</v>
          </cell>
          <cell r="X23">
            <v>277.337632037508</v>
          </cell>
          <cell r="Z23">
            <v>264.96106156405398</v>
          </cell>
          <cell r="AB23">
            <v>247.89969577251199</v>
          </cell>
          <cell r="AD23">
            <v>245.362084824113</v>
          </cell>
          <cell r="AF23">
            <v>247.897121643297</v>
          </cell>
          <cell r="AH23">
            <v>201.84507914283</v>
          </cell>
          <cell r="AJ23">
            <v>227.62225953965</v>
          </cell>
          <cell r="AL23">
            <v>204.204757657107</v>
          </cell>
          <cell r="AN23">
            <v>206.636411105224</v>
          </cell>
        </row>
        <row r="24">
          <cell r="C24">
            <v>802.64403812090404</v>
          </cell>
          <cell r="E24">
            <v>948.96938780908602</v>
          </cell>
          <cell r="G24">
            <v>1298.6056270157501</v>
          </cell>
          <cell r="I24">
            <v>1423.32178122398</v>
          </cell>
          <cell r="K24">
            <v>1585.102501693</v>
          </cell>
          <cell r="M24">
            <v>1504.34349825151</v>
          </cell>
          <cell r="R24">
            <v>878.03056942812896</v>
          </cell>
          <cell r="T24">
            <v>573.755881298036</v>
          </cell>
          <cell r="V24">
            <v>716.598922284747</v>
          </cell>
          <cell r="X24">
            <v>915.87070482607498</v>
          </cell>
          <cell r="Z24">
            <v>867.70480273208102</v>
          </cell>
          <cell r="AB24">
            <v>830.83771794673305</v>
          </cell>
          <cell r="AD24">
            <v>813.13149953596599</v>
          </cell>
          <cell r="AF24">
            <v>852.99003063176599</v>
          </cell>
          <cell r="AH24">
            <v>680.71948352364495</v>
          </cell>
          <cell r="AJ24">
            <v>842.570103599964</v>
          </cell>
          <cell r="AL24">
            <v>761.76494529796798</v>
          </cell>
          <cell r="AN24">
            <v>787.85182237790798</v>
          </cell>
        </row>
        <row r="25">
          <cell r="C25">
            <v>368.42313938821297</v>
          </cell>
          <cell r="E25">
            <v>347.21177134480803</v>
          </cell>
          <cell r="G25">
            <v>368.57097547369</v>
          </cell>
          <cell r="I25">
            <v>353.874190148651</v>
          </cell>
          <cell r="K25">
            <v>386.14666510809002</v>
          </cell>
          <cell r="M25">
            <v>359.85859861870301</v>
          </cell>
          <cell r="R25">
            <v>277.51765036256398</v>
          </cell>
          <cell r="T25">
            <v>238.19891777767401</v>
          </cell>
          <cell r="V25">
            <v>237.94636158138499</v>
          </cell>
          <cell r="X25">
            <v>264.12666652738301</v>
          </cell>
          <cell r="Z25">
            <v>291.61518498079698</v>
          </cell>
          <cell r="AB25">
            <v>273.613285104873</v>
          </cell>
          <cell r="AD25">
            <v>294.92902177859099</v>
          </cell>
          <cell r="AF25">
            <v>303.786743568134</v>
          </cell>
          <cell r="AH25">
            <v>297.06340901019502</v>
          </cell>
          <cell r="AJ25">
            <v>365.25841840298898</v>
          </cell>
          <cell r="AL25">
            <v>322.43321869348802</v>
          </cell>
          <cell r="AN25">
            <v>342.68818398820099</v>
          </cell>
        </row>
        <row r="26">
          <cell r="C26">
            <v>1922.43733800319</v>
          </cell>
          <cell r="E26">
            <v>1864.1632421177101</v>
          </cell>
          <cell r="G26">
            <v>1950.73781488852</v>
          </cell>
          <cell r="I26">
            <v>1889.0781712719099</v>
          </cell>
          <cell r="K26">
            <v>2068.8440767685402</v>
          </cell>
          <cell r="M26">
            <v>1917.7379968594</v>
          </cell>
          <cell r="R26">
            <v>1444.84573558585</v>
          </cell>
          <cell r="T26">
            <v>1228.2185328691501</v>
          </cell>
          <cell r="V26">
            <v>1231.9854540218801</v>
          </cell>
          <cell r="X26">
            <v>1378.1650561563199</v>
          </cell>
          <cell r="Z26">
            <v>1517.1782118599001</v>
          </cell>
          <cell r="AB26">
            <v>1419.3405352502</v>
          </cell>
          <cell r="AD26">
            <v>1534.8657909019</v>
          </cell>
          <cell r="AF26">
            <v>1589.7052473906199</v>
          </cell>
          <cell r="AH26">
            <v>1560.55762351361</v>
          </cell>
          <cell r="AJ26">
            <v>1953.72313045085</v>
          </cell>
          <cell r="AL26">
            <v>1731.4895027397399</v>
          </cell>
          <cell r="AN26">
            <v>1859.17403033131</v>
          </cell>
        </row>
        <row r="27">
          <cell r="C27">
            <v>303.84025728411098</v>
          </cell>
          <cell r="E27">
            <v>290.62036648425499</v>
          </cell>
          <cell r="G27">
            <v>305.539990958175</v>
          </cell>
          <cell r="I27">
            <v>295.84792683448302</v>
          </cell>
          <cell r="K27">
            <v>323.89195150152801</v>
          </cell>
          <cell r="M27">
            <v>297.30022135463798</v>
          </cell>
          <cell r="R27">
            <v>235.552336830082</v>
          </cell>
          <cell r="T27">
            <v>195.952605427555</v>
          </cell>
          <cell r="V27">
            <v>196.20858403669999</v>
          </cell>
          <cell r="X27">
            <v>216.40703103011899</v>
          </cell>
          <cell r="Z27">
            <v>236.38658020152101</v>
          </cell>
          <cell r="AB27">
            <v>222.98758982728199</v>
          </cell>
          <cell r="AD27">
            <v>235.42799687274299</v>
          </cell>
          <cell r="AF27">
            <v>243.52799375775101</v>
          </cell>
          <cell r="AH27">
            <v>236.261326712949</v>
          </cell>
          <cell r="AJ27">
            <v>299.68651678818901</v>
          </cell>
          <cell r="AL27">
            <v>264.73977963552898</v>
          </cell>
          <cell r="AN27">
            <v>282.11837180781498</v>
          </cell>
        </row>
        <row r="28">
          <cell r="C28">
            <v>1164.0384009085401</v>
          </cell>
          <cell r="E28">
            <v>1216.1981610585201</v>
          </cell>
          <cell r="G28">
            <v>1239.17144466427</v>
          </cell>
          <cell r="I28">
            <v>1226.57276064865</v>
          </cell>
          <cell r="K28">
            <v>1363.91582027806</v>
          </cell>
          <cell r="M28">
            <v>1217.8808848889901</v>
          </cell>
          <cell r="R28">
            <v>834.624872329862</v>
          </cell>
          <cell r="T28">
            <v>664.38985945829495</v>
          </cell>
          <cell r="V28">
            <v>670.51870598292896</v>
          </cell>
          <cell r="X28">
            <v>763.78805000360796</v>
          </cell>
          <cell r="Z28">
            <v>827.349276910855</v>
          </cell>
          <cell r="AB28">
            <v>798.72454679125997</v>
          </cell>
          <cell r="AD28">
            <v>833.84929780603397</v>
          </cell>
          <cell r="AF28">
            <v>895.56577847586902</v>
          </cell>
          <cell r="AH28">
            <v>859.86679003448296</v>
          </cell>
          <cell r="AJ28">
            <v>1197.14578702634</v>
          </cell>
          <cell r="AL28">
            <v>1071.94083690411</v>
          </cell>
          <cell r="AN28">
            <v>1169.76420554728</v>
          </cell>
        </row>
        <row r="29">
          <cell r="C29">
            <v>54.333194302532597</v>
          </cell>
          <cell r="E29">
            <v>48.409659300757603</v>
          </cell>
          <cell r="G29">
            <v>52.5189966116588</v>
          </cell>
          <cell r="I29">
            <v>50.776976079473101</v>
          </cell>
          <cell r="K29">
            <v>53.4904888220196</v>
          </cell>
          <cell r="M29">
            <v>51.670619071158001</v>
          </cell>
          <cell r="R29">
            <v>19.3997096699729</v>
          </cell>
          <cell r="T29">
            <v>32.5909866876436</v>
          </cell>
          <cell r="V29">
            <v>34.298127698015001</v>
          </cell>
          <cell r="X29">
            <v>35.5991028138071</v>
          </cell>
          <cell r="Z29">
            <v>40.693250367791499</v>
          </cell>
          <cell r="AB29">
            <v>46.0103993271577</v>
          </cell>
          <cell r="AD29">
            <v>44.621961385695997</v>
          </cell>
          <cell r="AF29">
            <v>45.717998544864301</v>
          </cell>
          <cell r="AH29">
            <v>44.261838968253102</v>
          </cell>
          <cell r="AJ29">
            <v>54.9676197227896</v>
          </cell>
          <cell r="AL29">
            <v>52.549824680527998</v>
          </cell>
          <cell r="AN29">
            <v>52.584097646912703</v>
          </cell>
        </row>
        <row r="30">
          <cell r="C30">
            <v>252.60964174530301</v>
          </cell>
          <cell r="E30">
            <v>230.38416352346499</v>
          </cell>
          <cell r="G30">
            <v>247.24234625716599</v>
          </cell>
          <cell r="I30">
            <v>241.099627998438</v>
          </cell>
          <cell r="K30">
            <v>260.35098130639699</v>
          </cell>
          <cell r="M30">
            <v>249.72314990135899</v>
          </cell>
          <cell r="R30">
            <v>114.78190570330401</v>
          </cell>
          <cell r="T30">
            <v>190.97683912788801</v>
          </cell>
          <cell r="V30">
            <v>201.81073057847499</v>
          </cell>
          <cell r="X30">
            <v>211.09374582261401</v>
          </cell>
          <cell r="Z30">
            <v>240.600304542168</v>
          </cell>
          <cell r="AB30">
            <v>271.23938941028803</v>
          </cell>
          <cell r="AD30">
            <v>206.55238672880699</v>
          </cell>
          <cell r="AF30">
            <v>212.796099931844</v>
          </cell>
          <cell r="AH30">
            <v>204.347682076941</v>
          </cell>
          <cell r="AJ30">
            <v>258.83385338082599</v>
          </cell>
          <cell r="AL30">
            <v>247.161748409664</v>
          </cell>
          <cell r="AN30">
            <v>249.017894898056</v>
          </cell>
        </row>
        <row r="31">
          <cell r="C31">
            <v>48.052765745632499</v>
          </cell>
          <cell r="E31">
            <v>43.202588241674299</v>
          </cell>
          <cell r="G31">
            <v>46.451341344147401</v>
          </cell>
          <cell r="I31">
            <v>44.759103626830402</v>
          </cell>
          <cell r="K31">
            <v>49.892041447905797</v>
          </cell>
          <cell r="M31">
            <v>47.952664336086798</v>
          </cell>
          <cell r="R31">
            <v>18.5335061322873</v>
          </cell>
          <cell r="T31">
            <v>30.851769175298202</v>
          </cell>
          <cell r="V31">
            <v>31.832804097299299</v>
          </cell>
          <cell r="X31">
            <v>32.829458373557301</v>
          </cell>
          <cell r="Z31">
            <v>38.261225442340702</v>
          </cell>
          <cell r="AB31">
            <v>43.663471041489302</v>
          </cell>
          <cell r="AD31">
            <v>40.139113327221096</v>
          </cell>
          <cell r="AF31">
            <v>40.988422224945602</v>
          </cell>
          <cell r="AH31">
            <v>39.298201778755697</v>
          </cell>
          <cell r="AJ31">
            <v>50.430387084769897</v>
          </cell>
          <cell r="AL31">
            <v>46.926979787191797</v>
          </cell>
          <cell r="AN31">
            <v>44.848448576769698</v>
          </cell>
        </row>
        <row r="32">
          <cell r="C32">
            <v>164.56368206099</v>
          </cell>
          <cell r="E32">
            <v>160.35484774396301</v>
          </cell>
          <cell r="G32">
            <v>168.40508823669299</v>
          </cell>
          <cell r="I32">
            <v>165.882197624507</v>
          </cell>
          <cell r="K32">
            <v>185.42757848193401</v>
          </cell>
          <cell r="M32">
            <v>173.711547696032</v>
          </cell>
          <cell r="R32">
            <v>59.012641131989398</v>
          </cell>
          <cell r="T32">
            <v>94.001673768799805</v>
          </cell>
          <cell r="V32">
            <v>97.757784697671298</v>
          </cell>
          <cell r="X32">
            <v>104.123502972296</v>
          </cell>
          <cell r="Z32">
            <v>120.339585097176</v>
          </cell>
          <cell r="AB32">
            <v>140.54589178939301</v>
          </cell>
          <cell r="AD32">
            <v>126.093083786321</v>
          </cell>
          <cell r="AF32">
            <v>133.691510987958</v>
          </cell>
          <cell r="AH32">
            <v>125.62985328886199</v>
          </cell>
          <cell r="AJ32">
            <v>176.951307519528</v>
          </cell>
          <cell r="AL32">
            <v>165.93877914226599</v>
          </cell>
          <cell r="AN32">
            <v>162.08964725805299</v>
          </cell>
        </row>
        <row r="33">
          <cell r="C33">
            <v>137.03875477411199</v>
          </cell>
          <cell r="E33">
            <v>123.979015635042</v>
          </cell>
          <cell r="G33">
            <v>135.563604367924</v>
          </cell>
          <cell r="I33">
            <v>137.08087372721999</v>
          </cell>
          <cell r="K33">
            <v>145.34914967579499</v>
          </cell>
          <cell r="M33">
            <v>141.756649385835</v>
          </cell>
          <cell r="R33">
            <v>42.0147124803512</v>
          </cell>
          <cell r="T33">
            <v>41.111936281636901</v>
          </cell>
          <cell r="V33">
            <v>48.235834094759603</v>
          </cell>
          <cell r="X33">
            <v>54.067318625839903</v>
          </cell>
          <cell r="Z33">
            <v>60.506560944363699</v>
          </cell>
          <cell r="AB33">
            <v>61.340447009531601</v>
          </cell>
          <cell r="AD33">
            <v>66.789055535775603</v>
          </cell>
          <cell r="AF33">
            <v>74.301391128446397</v>
          </cell>
          <cell r="AH33">
            <v>67.561792752943106</v>
          </cell>
          <cell r="AJ33">
            <v>130.04379855026599</v>
          </cell>
          <cell r="AL33">
            <v>148.07923546726701</v>
          </cell>
          <cell r="AN33">
            <v>138.071556866208</v>
          </cell>
        </row>
        <row r="34">
          <cell r="C34">
            <v>556.715576802741</v>
          </cell>
          <cell r="E34">
            <v>515.55388637649298</v>
          </cell>
          <cell r="G34">
            <v>557.64116797797396</v>
          </cell>
          <cell r="I34">
            <v>568.73748755668203</v>
          </cell>
          <cell r="K34">
            <v>605.23204899067196</v>
          </cell>
          <cell r="M34">
            <v>586.11839074062505</v>
          </cell>
          <cell r="R34">
            <v>170.006770151832</v>
          </cell>
          <cell r="T34">
            <v>164.75467390609401</v>
          </cell>
          <cell r="V34">
            <v>194.10210915289599</v>
          </cell>
          <cell r="X34">
            <v>219.25917003417001</v>
          </cell>
          <cell r="Z34">
            <v>244.659949495614</v>
          </cell>
          <cell r="AB34">
            <v>247.30352811034601</v>
          </cell>
          <cell r="AD34">
            <v>270.142023411678</v>
          </cell>
          <cell r="AF34">
            <v>302.18902285724897</v>
          </cell>
          <cell r="AH34">
            <v>272.55032977414999</v>
          </cell>
          <cell r="AJ34">
            <v>535.06812289693096</v>
          </cell>
          <cell r="AL34">
            <v>608.56845282527502</v>
          </cell>
          <cell r="AN34">
            <v>571.32817045059596</v>
          </cell>
        </row>
        <row r="35">
          <cell r="C35">
            <v>117.81544089657299</v>
          </cell>
          <cell r="E35">
            <v>107.319643513771</v>
          </cell>
          <cell r="G35">
            <v>118.256302868706</v>
          </cell>
          <cell r="I35">
            <v>119.354184445751</v>
          </cell>
          <cell r="K35">
            <v>127.29488957963</v>
          </cell>
          <cell r="M35">
            <v>123.93340046473401</v>
          </cell>
          <cell r="R35">
            <v>37.205125086009502</v>
          </cell>
          <cell r="T35">
            <v>35.905025935202197</v>
          </cell>
          <cell r="V35">
            <v>41.4966744677929</v>
          </cell>
          <cell r="X35">
            <v>46.216655521468098</v>
          </cell>
          <cell r="Z35">
            <v>52.902771239592902</v>
          </cell>
          <cell r="AB35">
            <v>54.6152414587933</v>
          </cell>
          <cell r="AD35">
            <v>57.544574834390303</v>
          </cell>
          <cell r="AF35">
            <v>63.432067875022703</v>
          </cell>
          <cell r="AH35">
            <v>57.375602336809798</v>
          </cell>
          <cell r="AJ35">
            <v>113.59192763834599</v>
          </cell>
          <cell r="AL35">
            <v>129.369012719842</v>
          </cell>
          <cell r="AN35">
            <v>119.64947571914</v>
          </cell>
        </row>
        <row r="36">
          <cell r="C36">
            <v>354.704268132854</v>
          </cell>
          <cell r="E36">
            <v>350.18710014294601</v>
          </cell>
          <cell r="G36">
            <v>376.90321481260099</v>
          </cell>
          <cell r="I36">
            <v>388.87018262184199</v>
          </cell>
          <cell r="K36">
            <v>419.60192363751003</v>
          </cell>
          <cell r="M36">
            <v>398.18762864717399</v>
          </cell>
          <cell r="R36">
            <v>102.78962956671</v>
          </cell>
          <cell r="T36">
            <v>94.922643390806996</v>
          </cell>
          <cell r="V36">
            <v>110.57292918817799</v>
          </cell>
          <cell r="X36">
            <v>127.18697349802299</v>
          </cell>
          <cell r="Z36">
            <v>144.37337953063101</v>
          </cell>
          <cell r="AB36">
            <v>152.53616466843701</v>
          </cell>
          <cell r="AD36">
            <v>158.919237185014</v>
          </cell>
          <cell r="AF36">
            <v>181.88634449471101</v>
          </cell>
          <cell r="AH36">
            <v>161.24862755895199</v>
          </cell>
          <cell r="AJ36">
            <v>350.394708144704</v>
          </cell>
          <cell r="AL36">
            <v>402.16488272383299</v>
          </cell>
          <cell r="AN36">
            <v>380.16072525525499</v>
          </cell>
        </row>
        <row r="37">
          <cell r="C37">
            <v>159.264098050744</v>
          </cell>
          <cell r="E37">
            <v>128.86777073599001</v>
          </cell>
          <cell r="G37">
            <v>168.35969801601701</v>
          </cell>
          <cell r="I37">
            <v>173.83613399796999</v>
          </cell>
          <cell r="K37">
            <v>188.67777718932601</v>
          </cell>
          <cell r="M37">
            <v>183.67381734190499</v>
          </cell>
          <cell r="R37">
            <v>53.155210060201497</v>
          </cell>
          <cell r="T37">
            <v>51.6243705763343</v>
          </cell>
          <cell r="V37">
            <v>60.0820600140975</v>
          </cell>
          <cell r="X37">
            <v>68.205045248112199</v>
          </cell>
          <cell r="Z37">
            <v>77.259026329494006</v>
          </cell>
          <cell r="AB37">
            <v>78.405571678718502</v>
          </cell>
          <cell r="AD37">
            <v>83.608551593041497</v>
          </cell>
          <cell r="AF37">
            <v>88.675463048685799</v>
          </cell>
          <cell r="AH37">
            <v>80.950678486410595</v>
          </cell>
          <cell r="AJ37">
            <v>141.05166032627</v>
          </cell>
          <cell r="AL37">
            <v>145.213710285107</v>
          </cell>
          <cell r="AN37">
            <v>155.16338653897</v>
          </cell>
        </row>
        <row r="38">
          <cell r="C38">
            <v>747.65059895887805</v>
          </cell>
          <cell r="E38">
            <v>619.24288718411503</v>
          </cell>
          <cell r="G38">
            <v>800.27765107838195</v>
          </cell>
          <cell r="I38">
            <v>833.423757205161</v>
          </cell>
          <cell r="K38">
            <v>907.86443432317697</v>
          </cell>
          <cell r="M38">
            <v>877.56640863341204</v>
          </cell>
          <cell r="R38">
            <v>248.54297320083199</v>
          </cell>
          <cell r="T38">
            <v>239.06467706202699</v>
          </cell>
          <cell r="V38">
            <v>279.38051039445799</v>
          </cell>
          <cell r="X38">
            <v>319.61729013752603</v>
          </cell>
          <cell r="Z38">
            <v>360.99440663457699</v>
          </cell>
          <cell r="AB38">
            <v>365.27599402195398</v>
          </cell>
          <cell r="AD38">
            <v>390.77644359388597</v>
          </cell>
          <cell r="AF38">
            <v>416.750408453521</v>
          </cell>
          <cell r="AH38">
            <v>377.360874584768</v>
          </cell>
          <cell r="AJ38">
            <v>670.63847276572403</v>
          </cell>
          <cell r="AL38">
            <v>689.62615429126799</v>
          </cell>
          <cell r="AN38">
            <v>741.92754664368397</v>
          </cell>
        </row>
        <row r="39">
          <cell r="C39">
            <v>127.147646099469</v>
          </cell>
          <cell r="E39">
            <v>103.854436080331</v>
          </cell>
          <cell r="G39">
            <v>135.68015164411199</v>
          </cell>
          <cell r="I39">
            <v>141.818633029024</v>
          </cell>
          <cell r="K39">
            <v>150.985766044168</v>
          </cell>
          <cell r="M39">
            <v>144.85621266402799</v>
          </cell>
          <cell r="R39">
            <v>42.982344150020502</v>
          </cell>
          <cell r="T39">
            <v>40.7395174721605</v>
          </cell>
          <cell r="V39">
            <v>47.198826522169199</v>
          </cell>
          <cell r="X39">
            <v>53.2381639179291</v>
          </cell>
          <cell r="Z39">
            <v>57.406969581809598</v>
          </cell>
          <cell r="AB39">
            <v>60.0728991489813</v>
          </cell>
          <cell r="AD39">
            <v>63.000329053768702</v>
          </cell>
          <cell r="AF39">
            <v>66.685086453621196</v>
          </cell>
          <cell r="AH39">
            <v>60.437112182753502</v>
          </cell>
          <cell r="AJ39">
            <v>108.53914167092</v>
          </cell>
          <cell r="AL39">
            <v>111.873575627714</v>
          </cell>
          <cell r="AN39">
            <v>118.92788673712801</v>
          </cell>
        </row>
        <row r="40">
          <cell r="C40">
            <v>325.38044716058101</v>
          </cell>
          <cell r="E40">
            <v>288.048023871721</v>
          </cell>
          <cell r="G40">
            <v>367.57061979222902</v>
          </cell>
          <cell r="I40">
            <v>392.75273241640502</v>
          </cell>
          <cell r="K40">
            <v>423.04000082600902</v>
          </cell>
          <cell r="M40">
            <v>395.59924007028701</v>
          </cell>
          <cell r="R40">
            <v>100.93819976265</v>
          </cell>
          <cell r="T40">
            <v>91.548110604822895</v>
          </cell>
          <cell r="V40">
            <v>106.901955018679</v>
          </cell>
          <cell r="X40">
            <v>124.53347687918701</v>
          </cell>
          <cell r="Z40">
            <v>133.165660531502</v>
          </cell>
          <cell r="AB40">
            <v>142.612135058875</v>
          </cell>
          <cell r="AD40">
            <v>147.888304410573</v>
          </cell>
          <cell r="AF40">
            <v>162.53199622265601</v>
          </cell>
          <cell r="AH40">
            <v>144.374801252704</v>
          </cell>
          <cell r="AJ40">
            <v>284.58720975993901</v>
          </cell>
          <cell r="AL40">
            <v>295.610819815875</v>
          </cell>
          <cell r="AN40">
            <v>321.18782546119002</v>
          </cell>
        </row>
        <row r="41">
          <cell r="C41">
            <v>177.96058587679701</v>
          </cell>
          <cell r="E41">
            <v>185.91673579259501</v>
          </cell>
          <cell r="G41">
            <v>218.998950110263</v>
          </cell>
          <cell r="I41">
            <v>218.21129395088701</v>
          </cell>
          <cell r="K41">
            <v>222.85370587143899</v>
          </cell>
          <cell r="M41">
            <v>234.260031939009</v>
          </cell>
          <cell r="R41">
            <v>61.162907851104897</v>
          </cell>
          <cell r="T41">
            <v>95.830980093600601</v>
          </cell>
          <cell r="V41">
            <v>103.485380751332</v>
          </cell>
          <cell r="X41">
            <v>142.41714503523201</v>
          </cell>
          <cell r="Z41">
            <v>147.442814552035</v>
          </cell>
          <cell r="AB41">
            <v>139.65170038433399</v>
          </cell>
          <cell r="AD41">
            <v>145.92490901766601</v>
          </cell>
          <cell r="AF41">
            <v>142.546747833903</v>
          </cell>
          <cell r="AH41">
            <v>128.90593767141999</v>
          </cell>
          <cell r="AJ41">
            <v>155.45053567174199</v>
          </cell>
          <cell r="AL41">
            <v>133.31513992329701</v>
          </cell>
          <cell r="AN41">
            <v>167.68002018921101</v>
          </cell>
        </row>
        <row r="42">
          <cell r="C42">
            <v>780.79594935090699</v>
          </cell>
          <cell r="E42">
            <v>845.27292037028997</v>
          </cell>
          <cell r="G42">
            <v>948.898109802916</v>
          </cell>
          <cell r="I42">
            <v>983.80394831680997</v>
          </cell>
          <cell r="K42">
            <v>1016.63179436058</v>
          </cell>
          <cell r="M42">
            <v>1046.0775040338399</v>
          </cell>
          <cell r="R42">
            <v>274.98590647061599</v>
          </cell>
          <cell r="T42">
            <v>426.71040479617102</v>
          </cell>
          <cell r="V42">
            <v>462.69728828257399</v>
          </cell>
          <cell r="X42">
            <v>641.71575182566903</v>
          </cell>
          <cell r="Z42">
            <v>662.43232320177299</v>
          </cell>
          <cell r="AB42">
            <v>625.58610536894298</v>
          </cell>
          <cell r="AD42">
            <v>695.15177073862299</v>
          </cell>
          <cell r="AF42">
            <v>685.39064327425001</v>
          </cell>
          <cell r="AH42">
            <v>584.731475575481</v>
          </cell>
          <cell r="AJ42">
            <v>707.82921466500704</v>
          </cell>
          <cell r="AL42">
            <v>608.76858846920402</v>
          </cell>
          <cell r="AN42">
            <v>772.48124871583195</v>
          </cell>
        </row>
        <row r="43">
          <cell r="C43">
            <v>144.547188336343</v>
          </cell>
          <cell r="E43">
            <v>152.26046471371299</v>
          </cell>
          <cell r="G43">
            <v>182.51971429110699</v>
          </cell>
          <cell r="I43">
            <v>182.861813843693</v>
          </cell>
          <cell r="K43">
            <v>184.414373679325</v>
          </cell>
          <cell r="M43">
            <v>192.83772316284299</v>
          </cell>
          <cell r="R43">
            <v>59.326140619221398</v>
          </cell>
          <cell r="T43">
            <v>91.086112321619893</v>
          </cell>
          <cell r="V43">
            <v>97.516723746720302</v>
          </cell>
          <cell r="X43">
            <v>133.346787306728</v>
          </cell>
          <cell r="Z43">
            <v>139.474348505851</v>
          </cell>
          <cell r="AB43">
            <v>133.33402551977201</v>
          </cell>
          <cell r="AD43">
            <v>120.975129894597</v>
          </cell>
          <cell r="AF43">
            <v>109.18126473733599</v>
          </cell>
          <cell r="AH43">
            <v>97.522480735763594</v>
          </cell>
          <cell r="AJ43">
            <v>129.44178375195</v>
          </cell>
          <cell r="AL43">
            <v>109.04804380136601</v>
          </cell>
          <cell r="AN43">
            <v>136.69298638401199</v>
          </cell>
        </row>
        <row r="44">
          <cell r="C44">
            <v>392.75440124014801</v>
          </cell>
          <cell r="E44">
            <v>452.11557233583602</v>
          </cell>
          <cell r="G44">
            <v>532.27542933441202</v>
          </cell>
          <cell r="I44">
            <v>586.84883705636003</v>
          </cell>
          <cell r="K44">
            <v>598.76650826141702</v>
          </cell>
          <cell r="M44">
            <v>588.59287037551803</v>
          </cell>
          <cell r="R44">
            <v>163.90516101679299</v>
          </cell>
          <cell r="T44">
            <v>240.80569036111501</v>
          </cell>
          <cell r="V44">
            <v>259.845154528661</v>
          </cell>
          <cell r="X44">
            <v>366.96671604351098</v>
          </cell>
          <cell r="Z44">
            <v>380.63002333897498</v>
          </cell>
          <cell r="AB44">
            <v>372.39166813781401</v>
          </cell>
          <cell r="AD44">
            <v>334.093620754634</v>
          </cell>
          <cell r="AF44">
            <v>313.06848090637402</v>
          </cell>
          <cell r="AH44">
            <v>255.57734229798899</v>
          </cell>
          <cell r="AJ44">
            <v>354.36671268762501</v>
          </cell>
          <cell r="AL44">
            <v>309.33184618538002</v>
          </cell>
          <cell r="AN44">
            <v>402.82516868869197</v>
          </cell>
        </row>
        <row r="45">
          <cell r="C45">
            <v>141.62628301540801</v>
          </cell>
          <cell r="E45">
            <v>158.75334537556699</v>
          </cell>
          <cell r="G45">
            <v>160.677518836719</v>
          </cell>
          <cell r="I45">
            <v>160.679757248665</v>
          </cell>
          <cell r="K45">
            <v>169.33752868605899</v>
          </cell>
          <cell r="M45">
            <v>171.118960856776</v>
          </cell>
          <cell r="R45">
            <v>51.417424315817598</v>
          </cell>
          <cell r="T45">
            <v>55.4717946287413</v>
          </cell>
          <cell r="V45">
            <v>56.164062776053001</v>
          </cell>
          <cell r="X45">
            <v>66.903601826322102</v>
          </cell>
          <cell r="Z45">
            <v>76.056380786743603</v>
          </cell>
          <cell r="AB45">
            <v>83.686447184915593</v>
          </cell>
          <cell r="AD45">
            <v>85.307745374290604</v>
          </cell>
          <cell r="AF45">
            <v>90.870139888155904</v>
          </cell>
          <cell r="AH45">
            <v>79.5682578301045</v>
          </cell>
          <cell r="AJ45">
            <v>99.9403404712655</v>
          </cell>
          <cell r="AL45">
            <v>92.298350515865806</v>
          </cell>
          <cell r="AN45">
            <v>112.94251798603101</v>
          </cell>
        </row>
        <row r="46">
          <cell r="C46">
            <v>690.42271701300103</v>
          </cell>
          <cell r="E46">
            <v>806.861406172074</v>
          </cell>
          <cell r="G46">
            <v>793.13676873387396</v>
          </cell>
          <cell r="I46">
            <v>829.60559322530605</v>
          </cell>
          <cell r="K46">
            <v>877.48187075082001</v>
          </cell>
          <cell r="M46">
            <v>880.47201426428103</v>
          </cell>
          <cell r="R46">
            <v>286.65156281776302</v>
          </cell>
          <cell r="T46">
            <v>291.46172211599298</v>
          </cell>
          <cell r="V46">
            <v>291.29595749484599</v>
          </cell>
          <cell r="X46">
            <v>349.693784107488</v>
          </cell>
          <cell r="Z46">
            <v>396.37983037333203</v>
          </cell>
          <cell r="AB46">
            <v>404.87387333125503</v>
          </cell>
          <cell r="AD46">
            <v>391.05061448062497</v>
          </cell>
          <cell r="AF46">
            <v>427.06478898030099</v>
          </cell>
          <cell r="AH46">
            <v>370.91656210139303</v>
          </cell>
          <cell r="AJ46">
            <v>493.44812415921803</v>
          </cell>
          <cell r="AL46">
            <v>438.32883540206802</v>
          </cell>
          <cell r="AN46">
            <v>571.20113009008003</v>
          </cell>
        </row>
        <row r="47">
          <cell r="C47">
            <v>124.323342960254</v>
          </cell>
          <cell r="E47">
            <v>140.89198288371199</v>
          </cell>
          <cell r="G47">
            <v>141.96884875319299</v>
          </cell>
          <cell r="I47">
            <v>142.39550262025199</v>
          </cell>
          <cell r="K47">
            <v>148.92287017299199</v>
          </cell>
          <cell r="M47">
            <v>149.784476951394</v>
          </cell>
          <cell r="R47">
            <v>48.022790256416698</v>
          </cell>
          <cell r="T47">
            <v>50.769445597725003</v>
          </cell>
          <cell r="V47">
            <v>50.960973629339001</v>
          </cell>
          <cell r="X47">
            <v>60.318270574404501</v>
          </cell>
          <cell r="Z47">
            <v>70.001454199292795</v>
          </cell>
          <cell r="AB47">
            <v>77.736912419295194</v>
          </cell>
          <cell r="AD47">
            <v>73.693830002410493</v>
          </cell>
          <cell r="AF47">
            <v>78.056760648504195</v>
          </cell>
          <cell r="AH47">
            <v>67.894847496432206</v>
          </cell>
          <cell r="AJ47">
            <v>83.952737712773498</v>
          </cell>
          <cell r="AL47">
            <v>81.815250834340702</v>
          </cell>
          <cell r="AN47">
            <v>100.412442534522</v>
          </cell>
        </row>
        <row r="48">
          <cell r="C48">
            <v>393.01233389281998</v>
          </cell>
          <cell r="E48">
            <v>528.69480646449801</v>
          </cell>
          <cell r="G48">
            <v>509.03908269858903</v>
          </cell>
          <cell r="I48">
            <v>521.93424165484203</v>
          </cell>
          <cell r="K48">
            <v>564.52832831897899</v>
          </cell>
          <cell r="M48">
            <v>553.43171639807599</v>
          </cell>
          <cell r="R48">
            <v>179.113240265618</v>
          </cell>
          <cell r="T48">
            <v>171.13040762334199</v>
          </cell>
          <cell r="V48">
            <v>173.134422359193</v>
          </cell>
          <cell r="X48">
            <v>211.64264696139699</v>
          </cell>
          <cell r="Z48">
            <v>243.571206280018</v>
          </cell>
          <cell r="AB48">
            <v>249.68019330162301</v>
          </cell>
          <cell r="AD48">
            <v>223.87000010379401</v>
          </cell>
          <cell r="AF48">
            <v>246.2036201306</v>
          </cell>
          <cell r="AH48">
            <v>209.89315291441099</v>
          </cell>
          <cell r="AJ48">
            <v>284.864032193556</v>
          </cell>
          <cell r="AL48">
            <v>279.76980013656498</v>
          </cell>
          <cell r="AN48">
            <v>342.96708577557303</v>
          </cell>
        </row>
        <row r="49">
          <cell r="C49">
            <v>148.53197024861501</v>
          </cell>
          <cell r="E49">
            <v>128.33110605502301</v>
          </cell>
          <cell r="G49">
            <v>149.55362044786801</v>
          </cell>
          <cell r="I49">
            <v>138.63705156921301</v>
          </cell>
          <cell r="K49">
            <v>164.413817318963</v>
          </cell>
          <cell r="M49">
            <v>171.33053211117701</v>
          </cell>
          <cell r="R49">
            <v>166.48716377506699</v>
          </cell>
          <cell r="T49">
            <v>99.2046926742415</v>
          </cell>
          <cell r="V49">
            <v>106.42863013892099</v>
          </cell>
          <cell r="X49">
            <v>109.48871257655701</v>
          </cell>
          <cell r="Z49">
            <v>116.05553377997499</v>
          </cell>
          <cell r="AB49">
            <v>112.529649181769</v>
          </cell>
          <cell r="AD49">
            <v>105.12823562069801</v>
          </cell>
          <cell r="AF49">
            <v>104.408099179644</v>
          </cell>
          <cell r="AH49">
            <v>95.221603369876703</v>
          </cell>
          <cell r="AJ49">
            <v>143.781836258445</v>
          </cell>
          <cell r="AL49">
            <v>144.993994236736</v>
          </cell>
          <cell r="AN49">
            <v>190.985192870953</v>
          </cell>
        </row>
        <row r="50">
          <cell r="C50">
            <v>811.24638037658997</v>
          </cell>
          <cell r="E50">
            <v>640.38192396450097</v>
          </cell>
          <cell r="G50">
            <v>792.91043185592696</v>
          </cell>
          <cell r="I50">
            <v>741.36108324251904</v>
          </cell>
          <cell r="K50">
            <v>894.56632781670396</v>
          </cell>
          <cell r="M50">
            <v>927.21287552807701</v>
          </cell>
          <cell r="R50">
            <v>940.14037788837095</v>
          </cell>
          <cell r="T50">
            <v>553.932766390452</v>
          </cell>
          <cell r="V50">
            <v>574.83520618743103</v>
          </cell>
          <cell r="X50">
            <v>595.95944603475095</v>
          </cell>
          <cell r="Z50">
            <v>622.56984779125503</v>
          </cell>
          <cell r="AB50">
            <v>611.96490639620504</v>
          </cell>
          <cell r="AD50">
            <v>585.84860174014</v>
          </cell>
          <cell r="AF50">
            <v>585.05285668984595</v>
          </cell>
          <cell r="AH50">
            <v>528.39557500909598</v>
          </cell>
          <cell r="AJ50">
            <v>813.76984503872904</v>
          </cell>
          <cell r="AL50">
            <v>807.76049063691505</v>
          </cell>
          <cell r="AN50">
            <v>1080.0496388516001</v>
          </cell>
        </row>
        <row r="51">
          <cell r="C51">
            <v>111.930362064473</v>
          </cell>
          <cell r="E51">
            <v>99.517539240671695</v>
          </cell>
          <cell r="G51">
            <v>116.08580473472399</v>
          </cell>
          <cell r="I51">
            <v>109.634243492883</v>
          </cell>
          <cell r="K51">
            <v>129.5993208422</v>
          </cell>
          <cell r="M51">
            <v>135.789465701708</v>
          </cell>
          <cell r="R51">
            <v>133.57602796030099</v>
          </cell>
          <cell r="T51">
            <v>78.480223144969301</v>
          </cell>
          <cell r="V51">
            <v>82.956108414107305</v>
          </cell>
          <cell r="X51">
            <v>84.796793201360302</v>
          </cell>
          <cell r="Z51">
            <v>87.697983428034505</v>
          </cell>
          <cell r="AB51">
            <v>86.456939093776299</v>
          </cell>
          <cell r="AD51">
            <v>79.873363008766006</v>
          </cell>
          <cell r="AF51">
            <v>78.627653169743198</v>
          </cell>
          <cell r="AH51">
            <v>71.2562518531481</v>
          </cell>
          <cell r="AJ51">
            <v>111.604963594149</v>
          </cell>
          <cell r="AL51">
            <v>109.38296869086901</v>
          </cell>
          <cell r="AN51">
            <v>148.13970396996999</v>
          </cell>
        </row>
        <row r="52">
          <cell r="C52">
            <v>379.109469546311</v>
          </cell>
          <cell r="E52">
            <v>316.61039307954201</v>
          </cell>
          <cell r="G52">
            <v>416.23364615163302</v>
          </cell>
          <cell r="I52">
            <v>401.85163635021598</v>
          </cell>
          <cell r="K52">
            <v>474.18979821469901</v>
          </cell>
          <cell r="M52">
            <v>498.45009717126197</v>
          </cell>
          <cell r="R52">
            <v>422.55237173582702</v>
          </cell>
          <cell r="T52">
            <v>236.526420647131</v>
          </cell>
          <cell r="V52">
            <v>243.151289132122</v>
          </cell>
          <cell r="X52">
            <v>257.27770049871799</v>
          </cell>
          <cell r="Z52">
            <v>263.86203366310701</v>
          </cell>
          <cell r="AB52">
            <v>268.63267688690399</v>
          </cell>
          <cell r="AD52">
            <v>248.15702786833401</v>
          </cell>
          <cell r="AF52">
            <v>255.33170726268699</v>
          </cell>
          <cell r="AH52">
            <v>226.29251377996201</v>
          </cell>
          <cell r="AJ52">
            <v>389.02008345832598</v>
          </cell>
          <cell r="AL52">
            <v>385.08960717041299</v>
          </cell>
          <cell r="AN52">
            <v>534.22447571695204</v>
          </cell>
        </row>
        <row r="53">
          <cell r="C53">
            <v>90.858455692630699</v>
          </cell>
          <cell r="E53">
            <v>96.891580452632894</v>
          </cell>
          <cell r="G53">
            <v>89.054219874710199</v>
          </cell>
          <cell r="I53">
            <v>85.406165346639398</v>
          </cell>
          <cell r="K53">
            <v>84.403995357383295</v>
          </cell>
          <cell r="M53">
            <v>82.917527143072505</v>
          </cell>
          <cell r="R53">
            <v>15.1156198697773</v>
          </cell>
          <cell r="T53">
            <v>15.606122528197499</v>
          </cell>
          <cell r="V53">
            <v>16.294569837307499</v>
          </cell>
          <cell r="X53">
            <v>19.051154011376301</v>
          </cell>
          <cell r="Z53">
            <v>20.861623775139801</v>
          </cell>
          <cell r="AB53">
            <v>21.8566844107702</v>
          </cell>
          <cell r="AD53">
            <v>25.265493341712101</v>
          </cell>
          <cell r="AF53">
            <v>28.9556670583009</v>
          </cell>
          <cell r="AH53">
            <v>26.6983056282237</v>
          </cell>
          <cell r="AJ53">
            <v>37.278029095110703</v>
          </cell>
          <cell r="AL53">
            <v>48.117650011894597</v>
          </cell>
          <cell r="AN53">
            <v>76.901504744443699</v>
          </cell>
        </row>
        <row r="54">
          <cell r="C54">
            <v>493.78659710495401</v>
          </cell>
          <cell r="E54">
            <v>539.00885338263697</v>
          </cell>
          <cell r="G54">
            <v>490.061067616998</v>
          </cell>
          <cell r="I54">
            <v>474.03258012572297</v>
          </cell>
          <cell r="K54">
            <v>470.17161254032698</v>
          </cell>
          <cell r="M54">
            <v>458.640316123547</v>
          </cell>
          <cell r="R54">
            <v>82.094716454369603</v>
          </cell>
          <cell r="T54">
            <v>83.943920688280699</v>
          </cell>
          <cell r="V54">
            <v>88.009141900424595</v>
          </cell>
          <cell r="X54">
            <v>103.697586022886</v>
          </cell>
          <cell r="Z54">
            <v>113.22255374530999</v>
          </cell>
          <cell r="AB54">
            <v>118.274761791884</v>
          </cell>
          <cell r="AD54">
            <v>137.163656503629</v>
          </cell>
          <cell r="AF54">
            <v>158.066464148801</v>
          </cell>
          <cell r="AH54">
            <v>144.561841536527</v>
          </cell>
          <cell r="AJ54">
            <v>205.87177049323</v>
          </cell>
          <cell r="AL54">
            <v>265.42639332051903</v>
          </cell>
          <cell r="AN54">
            <v>427.11092377960898</v>
          </cell>
        </row>
        <row r="55">
          <cell r="C55">
            <v>81.076868797598095</v>
          </cell>
          <cell r="E55">
            <v>87.535501570297697</v>
          </cell>
          <cell r="G55">
            <v>80.126112667763806</v>
          </cell>
          <cell r="I55">
            <v>77.090107878979794</v>
          </cell>
          <cell r="K55">
            <v>76.186467486813399</v>
          </cell>
          <cell r="M55">
            <v>74.479047495971002</v>
          </cell>
          <cell r="R55">
            <v>13.778903676618199</v>
          </cell>
          <cell r="T55">
            <v>13.931037378248</v>
          </cell>
          <cell r="V55">
            <v>14.4302458543872</v>
          </cell>
          <cell r="X55">
            <v>16.763793393538599</v>
          </cell>
          <cell r="Z55">
            <v>18.563941266580098</v>
          </cell>
          <cell r="AB55">
            <v>19.619518644039601</v>
          </cell>
          <cell r="AD55">
            <v>22.193322745911701</v>
          </cell>
          <cell r="AF55">
            <v>25.335190149403999</v>
          </cell>
          <cell r="AH55">
            <v>23.191780260456799</v>
          </cell>
          <cell r="AJ55">
            <v>33.310370278309797</v>
          </cell>
          <cell r="AL55">
            <v>43.128885039082498</v>
          </cell>
          <cell r="AN55">
            <v>69.009372632441597</v>
          </cell>
        </row>
        <row r="56">
          <cell r="C56">
            <v>286.81313458442798</v>
          </cell>
          <cell r="E56">
            <v>335.61627563894899</v>
          </cell>
          <cell r="G56">
            <v>300.066480591095</v>
          </cell>
          <cell r="I56">
            <v>295.12331092893601</v>
          </cell>
          <cell r="K56">
            <v>295.08165167796</v>
          </cell>
          <cell r="M56">
            <v>281.171551448255</v>
          </cell>
          <cell r="R56">
            <v>44.920357443961798</v>
          </cell>
          <cell r="T56">
            <v>43.459031521018403</v>
          </cell>
          <cell r="V56">
            <v>45.3723484283299</v>
          </cell>
          <cell r="X56">
            <v>54.437531750741201</v>
          </cell>
          <cell r="Z56">
            <v>59.780685828212299</v>
          </cell>
          <cell r="AB56">
            <v>64.659050020964798</v>
          </cell>
          <cell r="AD56">
            <v>72.322998287972396</v>
          </cell>
          <cell r="AF56">
            <v>85.723007742244206</v>
          </cell>
          <cell r="AH56">
            <v>76.910363476793194</v>
          </cell>
          <cell r="AJ56">
            <v>121.247149362979</v>
          </cell>
          <cell r="AL56">
            <v>158.20642596191399</v>
          </cell>
          <cell r="AN56">
            <v>258.72984841914803</v>
          </cell>
        </row>
        <row r="57">
          <cell r="C57">
            <v>224.56739131681601</v>
          </cell>
          <cell r="E57">
            <v>179.45925619482699</v>
          </cell>
          <cell r="G57">
            <v>250.86339670527499</v>
          </cell>
          <cell r="I57">
            <v>263.15471926430502</v>
          </cell>
          <cell r="K57">
            <v>296.50793408545701</v>
          </cell>
          <cell r="M57">
            <v>296.84310216090699</v>
          </cell>
          <cell r="R57">
            <v>57.254837492717598</v>
          </cell>
          <cell r="T57">
            <v>60.046450157527403</v>
          </cell>
          <cell r="V57">
            <v>72.207783524963702</v>
          </cell>
          <cell r="X57">
            <v>90.648564649375302</v>
          </cell>
          <cell r="Z57">
            <v>111.94350853527401</v>
          </cell>
          <cell r="AB57">
            <v>136.573062323274</v>
          </cell>
          <cell r="AD57">
            <v>140.83510103731001</v>
          </cell>
          <cell r="AF57">
            <v>153.16544158491499</v>
          </cell>
          <cell r="AH57">
            <v>127.388488408698</v>
          </cell>
          <cell r="AJ57">
            <v>219.31426417706101</v>
          </cell>
          <cell r="AL57">
            <v>220.967689230616</v>
          </cell>
          <cell r="AN57">
            <v>229.67771994900801</v>
          </cell>
        </row>
        <row r="58">
          <cell r="C58">
            <v>1317.7635973798999</v>
          </cell>
          <cell r="E58">
            <v>1077.9350347192999</v>
          </cell>
          <cell r="G58">
            <v>1490.5613711494</v>
          </cell>
          <cell r="I58">
            <v>1577.05557103915</v>
          </cell>
          <cell r="K58">
            <v>1783.39105339306</v>
          </cell>
          <cell r="M58">
            <v>1772.8406997582099</v>
          </cell>
          <cell r="R58">
            <v>348.02559865326498</v>
          </cell>
          <cell r="T58">
            <v>343.304632972479</v>
          </cell>
          <cell r="V58">
            <v>414.54052231656999</v>
          </cell>
          <cell r="X58">
            <v>524.45276552291</v>
          </cell>
          <cell r="Z58">
            <v>645.77591162211604</v>
          </cell>
          <cell r="AB58">
            <v>785.54476271924898</v>
          </cell>
          <cell r="AD58">
            <v>812.68130686698805</v>
          </cell>
          <cell r="AF58">
            <v>888.72017844893196</v>
          </cell>
          <cell r="AH58">
            <v>733.15912694098699</v>
          </cell>
          <cell r="AJ58">
            <v>1287.3861275822301</v>
          </cell>
          <cell r="AL58">
            <v>1321.82156306763</v>
          </cell>
          <cell r="AN58">
            <v>1383.34043277719</v>
          </cell>
        </row>
        <row r="59">
          <cell r="C59">
            <v>189.770869158837</v>
          </cell>
          <cell r="E59">
            <v>151.049628175924</v>
          </cell>
          <cell r="G59">
            <v>213.60126204856601</v>
          </cell>
          <cell r="I59">
            <v>226.717169621404</v>
          </cell>
          <cell r="K59">
            <v>257.61512427671897</v>
          </cell>
          <cell r="M59">
            <v>254.11749459809499</v>
          </cell>
          <cell r="R59">
            <v>51.193680079078902</v>
          </cell>
          <cell r="T59">
            <v>52.132262130256599</v>
          </cell>
          <cell r="V59">
            <v>62.723503143225997</v>
          </cell>
          <cell r="X59">
            <v>78.239741130039604</v>
          </cell>
          <cell r="Z59">
            <v>96.436924303198296</v>
          </cell>
          <cell r="AB59">
            <v>119.596739999189</v>
          </cell>
          <cell r="AD59">
            <v>120.132557277846</v>
          </cell>
          <cell r="AF59">
            <v>130.17364755910501</v>
          </cell>
          <cell r="AH59">
            <v>105.151248025957</v>
          </cell>
          <cell r="AJ59">
            <v>186.316709154791</v>
          </cell>
          <cell r="AL59">
            <v>183.766260483992</v>
          </cell>
          <cell r="AN59">
            <v>187.27291222551099</v>
          </cell>
        </row>
        <row r="60">
          <cell r="C60">
            <v>658.46801233682697</v>
          </cell>
          <cell r="E60">
            <v>568.04339859026504</v>
          </cell>
          <cell r="G60">
            <v>784.60359373954202</v>
          </cell>
          <cell r="I60">
            <v>851.31902636709697</v>
          </cell>
          <cell r="K60">
            <v>978.67567092433103</v>
          </cell>
          <cell r="M60">
            <v>940.96808952770596</v>
          </cell>
          <cell r="R60">
            <v>170.78511696115001</v>
          </cell>
          <cell r="T60">
            <v>158.84080649487001</v>
          </cell>
          <cell r="V60">
            <v>192.62238717698801</v>
          </cell>
          <cell r="X60">
            <v>248.14895894435799</v>
          </cell>
          <cell r="Z60">
            <v>303.31436916947598</v>
          </cell>
          <cell r="AB60">
            <v>384.96322159816998</v>
          </cell>
          <cell r="AD60">
            <v>382.36113512810198</v>
          </cell>
          <cell r="AF60">
            <v>430.184970726514</v>
          </cell>
          <cell r="AH60">
            <v>340.58391607298199</v>
          </cell>
          <cell r="AJ60">
            <v>662.373284813493</v>
          </cell>
          <cell r="AL60">
            <v>658.38600864571299</v>
          </cell>
          <cell r="AN60">
            <v>685.76031005847699</v>
          </cell>
        </row>
        <row r="61">
          <cell r="C61">
            <v>84.834376489171902</v>
          </cell>
          <cell r="E61">
            <v>83.8457470156293</v>
          </cell>
          <cell r="G61">
            <v>78.091242340482594</v>
          </cell>
          <cell r="I61">
            <v>76.115653405857103</v>
          </cell>
          <cell r="K61">
            <v>84.162232089556298</v>
          </cell>
          <cell r="M61">
            <v>82.588850629308496</v>
          </cell>
          <cell r="R61">
            <v>8.4674625911907295</v>
          </cell>
          <cell r="T61">
            <v>11.0433202449516</v>
          </cell>
          <cell r="V61">
            <v>17.9570215117181</v>
          </cell>
          <cell r="X61">
            <v>11.4137864015918</v>
          </cell>
          <cell r="Z61">
            <v>14.5457836218132</v>
          </cell>
          <cell r="AB61">
            <v>16.556185633288401</v>
          </cell>
          <cell r="AD61">
            <v>19.773850066060898</v>
          </cell>
          <cell r="AF61">
            <v>18.754237548314201</v>
          </cell>
          <cell r="AH61">
            <v>17.761564742873698</v>
          </cell>
          <cell r="AJ61">
            <v>25.6154839714135</v>
          </cell>
          <cell r="AL61">
            <v>41.938444741421598</v>
          </cell>
          <cell r="AN61">
            <v>78.139417122518495</v>
          </cell>
        </row>
        <row r="62">
          <cell r="C62">
            <v>375.27134843769102</v>
          </cell>
          <cell r="E62">
            <v>488.12938796202297</v>
          </cell>
          <cell r="G62">
            <v>440.43994838066999</v>
          </cell>
          <cell r="I62">
            <v>417.55474481461999</v>
          </cell>
          <cell r="K62">
            <v>469.60365153152497</v>
          </cell>
          <cell r="M62">
            <v>459.09883643528502</v>
          </cell>
          <cell r="R62">
            <v>28.932715072635901</v>
          </cell>
          <cell r="T62">
            <v>37.371502744049401</v>
          </cell>
          <cell r="V62">
            <v>61.019106999204098</v>
          </cell>
          <cell r="X62">
            <v>39.0862276817018</v>
          </cell>
          <cell r="Z62">
            <v>49.667078878438502</v>
          </cell>
          <cell r="AB62">
            <v>56.365679349469602</v>
          </cell>
          <cell r="AD62">
            <v>67.538150886177704</v>
          </cell>
          <cell r="AF62">
            <v>64.409842147938804</v>
          </cell>
          <cell r="AH62">
            <v>60.505917773751001</v>
          </cell>
          <cell r="AJ62">
            <v>89.000629870190295</v>
          </cell>
          <cell r="AL62">
            <v>145.545464266952</v>
          </cell>
          <cell r="AN62">
            <v>273.03773123025098</v>
          </cell>
        </row>
        <row r="63">
          <cell r="C63">
            <v>73.070758118498304</v>
          </cell>
          <cell r="E63">
            <v>72.798999307049598</v>
          </cell>
          <cell r="G63">
            <v>67.501017838647002</v>
          </cell>
          <cell r="I63">
            <v>65.976229790656802</v>
          </cell>
          <cell r="K63">
            <v>72.968429139760303</v>
          </cell>
          <cell r="M63">
            <v>71.306425955032395</v>
          </cell>
          <cell r="R63">
            <v>7.4656072106422799</v>
          </cell>
          <cell r="T63">
            <v>9.2895805035016004</v>
          </cell>
          <cell r="V63">
            <v>15.3811313477997</v>
          </cell>
          <cell r="X63">
            <v>9.7141297533304201</v>
          </cell>
          <cell r="Z63">
            <v>12.3231856250604</v>
          </cell>
          <cell r="AB63">
            <v>14.2146463566481</v>
          </cell>
          <cell r="AD63">
            <v>16.6863708335298</v>
          </cell>
          <cell r="AF63">
            <v>15.7597790146077</v>
          </cell>
          <cell r="AH63">
            <v>14.8163962310211</v>
          </cell>
          <cell r="AJ63">
            <v>22.036827427058199</v>
          </cell>
          <cell r="AL63">
            <v>36.156384328918598</v>
          </cell>
          <cell r="AN63">
            <v>67.397680923127794</v>
          </cell>
        </row>
        <row r="64">
          <cell r="C64">
            <v>222.19239412870101</v>
          </cell>
          <cell r="E64">
            <v>326.62470481359401</v>
          </cell>
          <cell r="G64">
            <v>289.89761338372301</v>
          </cell>
          <cell r="I64">
            <v>284.28252838424697</v>
          </cell>
          <cell r="K64">
            <v>323.50707505094601</v>
          </cell>
          <cell r="M64">
            <v>308.71436597109999</v>
          </cell>
          <cell r="R64">
            <v>17.531964970247799</v>
          </cell>
          <cell r="T64">
            <v>20.875150128818401</v>
          </cell>
          <cell r="V64">
            <v>34.837158731193597</v>
          </cell>
          <cell r="X64">
            <v>22.723066762833898</v>
          </cell>
          <cell r="Z64">
            <v>28.585817463764201</v>
          </cell>
          <cell r="AB64">
            <v>33.745350977668402</v>
          </cell>
          <cell r="AD64">
            <v>39.169939687626901</v>
          </cell>
          <cell r="AF64">
            <v>38.411412198641898</v>
          </cell>
          <cell r="AH64">
            <v>35.394051500452299</v>
          </cell>
          <cell r="AJ64">
            <v>57.780070239011998</v>
          </cell>
          <cell r="AL64">
            <v>95.538364203331895</v>
          </cell>
          <cell r="AN64">
            <v>182.020509829411</v>
          </cell>
        </row>
        <row r="65">
          <cell r="C65">
            <v>42.212335948137103</v>
          </cell>
          <cell r="E65">
            <v>43.863425374107102</v>
          </cell>
          <cell r="G65">
            <v>40.4403228687599</v>
          </cell>
          <cell r="I65">
            <v>40.7578603708291</v>
          </cell>
          <cell r="K65">
            <v>43.965471306455797</v>
          </cell>
          <cell r="M65">
            <v>41.4681287348373</v>
          </cell>
          <cell r="R65">
            <v>7.6813412942396404</v>
          </cell>
          <cell r="T65">
            <v>8.5102119480333709</v>
          </cell>
          <cell r="V65">
            <v>17.316273283139399</v>
          </cell>
          <cell r="X65">
            <v>10.945521954732</v>
          </cell>
          <cell r="Z65">
            <v>13.8378297829143</v>
          </cell>
          <cell r="AB65">
            <v>15.3795806171489</v>
          </cell>
          <cell r="AD65">
            <v>17.1012408201731</v>
          </cell>
          <cell r="AF65">
            <v>17.1507642576317</v>
          </cell>
          <cell r="AH65">
            <v>15.8499522562651</v>
          </cell>
          <cell r="AJ65">
            <v>21.920415229287102</v>
          </cell>
          <cell r="AL65">
            <v>24.791047252540299</v>
          </cell>
          <cell r="AN65">
            <v>37.692102333410901</v>
          </cell>
        </row>
        <row r="66">
          <cell r="C66">
            <v>185.58625262566699</v>
          </cell>
          <cell r="E66">
            <v>197.39896540491799</v>
          </cell>
          <cell r="G66">
            <v>180.029129905708</v>
          </cell>
          <cell r="I66">
            <v>183.00494113729201</v>
          </cell>
          <cell r="K66">
            <v>198.12423488989299</v>
          </cell>
          <cell r="M66">
            <v>185.555056882065</v>
          </cell>
          <cell r="R66">
            <v>40.060591959828898</v>
          </cell>
          <cell r="T66">
            <v>43.956759481866897</v>
          </cell>
          <cell r="V66">
            <v>89.811173852707796</v>
          </cell>
          <cell r="X66">
            <v>57.210387585977699</v>
          </cell>
          <cell r="Z66">
            <v>72.1180335607377</v>
          </cell>
          <cell r="AB66">
            <v>79.917768421388104</v>
          </cell>
          <cell r="AD66">
            <v>89.151765671536694</v>
          </cell>
          <cell r="AF66">
            <v>79.673853368398497</v>
          </cell>
          <cell r="AH66">
            <v>73.033835732678995</v>
          </cell>
          <cell r="AJ66">
            <v>103.019351909873</v>
          </cell>
          <cell r="AL66">
            <v>116.375283070786</v>
          </cell>
          <cell r="AN66">
            <v>178.14858746919401</v>
          </cell>
        </row>
        <row r="67">
          <cell r="C67">
            <v>36.270566733252302</v>
          </cell>
          <cell r="E67">
            <v>38.138975986639402</v>
          </cell>
          <cell r="G67">
            <v>34.909736093158301</v>
          </cell>
          <cell r="I67">
            <v>34.8658276104116</v>
          </cell>
          <cell r="K67">
            <v>36.734099571316001</v>
          </cell>
          <cell r="M67">
            <v>34.927048505349397</v>
          </cell>
          <cell r="R67">
            <v>6.4006050405870196</v>
          </cell>
          <cell r="T67">
            <v>6.8758949900374198</v>
          </cell>
          <cell r="V67">
            <v>14.017821530884699</v>
          </cell>
          <cell r="X67">
            <v>8.8040551218949794</v>
          </cell>
          <cell r="Z67">
            <v>11.261173382934899</v>
          </cell>
          <cell r="AB67">
            <v>12.8200165092437</v>
          </cell>
          <cell r="AD67">
            <v>13.672061034832099</v>
          </cell>
          <cell r="AF67">
            <v>14.638049984867401</v>
          </cell>
          <cell r="AH67">
            <v>13.444517813718999</v>
          </cell>
          <cell r="AJ67">
            <v>18.0882514018991</v>
          </cell>
          <cell r="AL67">
            <v>21.633954853121502</v>
          </cell>
          <cell r="AN67">
            <v>32.873090789387</v>
          </cell>
        </row>
        <row r="68">
          <cell r="C68">
            <v>65.246384736681193</v>
          </cell>
          <cell r="E68">
            <v>74.358027450749901</v>
          </cell>
          <cell r="G68">
            <v>66.479848320528603</v>
          </cell>
          <cell r="I68">
            <v>67.874224819325704</v>
          </cell>
          <cell r="K68">
            <v>72.349212833563101</v>
          </cell>
          <cell r="M68">
            <v>67.050063536411798</v>
          </cell>
          <cell r="R68">
            <v>11.0521705612434</v>
          </cell>
          <cell r="T68">
            <v>11.361190236115</v>
          </cell>
          <cell r="V68">
            <v>23.345117521254998</v>
          </cell>
          <cell r="X68">
            <v>15.1428244973213</v>
          </cell>
          <cell r="Z68">
            <v>19.207567258285899</v>
          </cell>
          <cell r="AB68">
            <v>22.3783244506653</v>
          </cell>
          <cell r="AD68">
            <v>23.598592011665801</v>
          </cell>
          <cell r="AF68">
            <v>21.616315975618502</v>
          </cell>
          <cell r="AH68">
            <v>19.459031853955199</v>
          </cell>
          <cell r="AJ68">
            <v>28.7351774622812</v>
          </cell>
          <cell r="AL68">
            <v>34.635146529469303</v>
          </cell>
          <cell r="AN68">
            <v>53.790330879370202</v>
          </cell>
        </row>
        <row r="69">
          <cell r="C69">
            <v>61.532104657234399</v>
          </cell>
          <cell r="E69">
            <v>57.318903216002298</v>
          </cell>
          <cell r="G69">
            <v>55.066204349967002</v>
          </cell>
          <cell r="I69">
            <v>54.529383152026497</v>
          </cell>
          <cell r="K69">
            <v>59.045516106380298</v>
          </cell>
          <cell r="M69">
            <v>58.735535393033203</v>
          </cell>
          <cell r="R69">
            <v>6.4451930293825601</v>
          </cell>
          <cell r="T69">
            <v>7.7292922418543499</v>
          </cell>
          <cell r="V69">
            <v>16.3916952503636</v>
          </cell>
          <cell r="X69">
            <v>10.5488687941937</v>
          </cell>
          <cell r="Z69">
            <v>13.468642606633599</v>
          </cell>
          <cell r="AB69">
            <v>15.4928891835989</v>
          </cell>
          <cell r="AD69">
            <v>18.323879833532001</v>
          </cell>
          <cell r="AF69">
            <v>19.1778383761432</v>
          </cell>
          <cell r="AH69">
            <v>16.5683107743364</v>
          </cell>
          <cell r="AJ69">
            <v>24.2004963599226</v>
          </cell>
          <cell r="AL69">
            <v>33.9434138816789</v>
          </cell>
          <cell r="AN69">
            <v>52.826276793538099</v>
          </cell>
        </row>
        <row r="70">
          <cell r="C70">
            <v>266.63702983469801</v>
          </cell>
          <cell r="E70">
            <v>254.24503258702001</v>
          </cell>
          <cell r="G70">
            <v>241.615942296638</v>
          </cell>
          <cell r="I70">
            <v>241.320546262736</v>
          </cell>
          <cell r="K70">
            <v>262.25577992660698</v>
          </cell>
          <cell r="M70">
            <v>259.04282309534602</v>
          </cell>
          <cell r="R70">
            <v>27.818228685306199</v>
          </cell>
          <cell r="T70">
            <v>33.039864993185297</v>
          </cell>
          <cell r="V70">
            <v>70.357930483779498</v>
          </cell>
          <cell r="X70">
            <v>45.630743804066903</v>
          </cell>
          <cell r="Z70">
            <v>58.091550068534801</v>
          </cell>
          <cell r="AB70">
            <v>66.626118632729899</v>
          </cell>
          <cell r="AD70">
            <v>79.055666595255502</v>
          </cell>
          <cell r="AF70">
            <v>83.197469497459394</v>
          </cell>
          <cell r="AH70">
            <v>71.293921314117995</v>
          </cell>
          <cell r="AJ70">
            <v>106.21171680993901</v>
          </cell>
          <cell r="AL70">
            <v>148.798829613245</v>
          </cell>
          <cell r="AN70">
            <v>233.163272781632</v>
          </cell>
        </row>
        <row r="71">
          <cell r="C71">
            <v>43.879881864424597</v>
          </cell>
          <cell r="E71">
            <v>41.056386510619703</v>
          </cell>
          <cell r="G71">
            <v>39.393056753178499</v>
          </cell>
          <cell r="I71">
            <v>39.205175603925497</v>
          </cell>
          <cell r="K71">
            <v>42.536103999564403</v>
          </cell>
          <cell r="M71">
            <v>41.915113895735999</v>
          </cell>
          <cell r="R71">
            <v>4.6955050812251899</v>
          </cell>
          <cell r="T71">
            <v>5.5256590780992898</v>
          </cell>
          <cell r="V71">
            <v>11.601453009672399</v>
          </cell>
          <cell r="X71">
            <v>7.4184741222863098</v>
          </cell>
          <cell r="Z71">
            <v>9.5179736982586896</v>
          </cell>
          <cell r="AB71">
            <v>11.2208057784923</v>
          </cell>
          <cell r="AD71">
            <v>12.8599854240836</v>
          </cell>
          <cell r="AF71">
            <v>13.3562650199563</v>
          </cell>
          <cell r="AH71">
            <v>11.6151455033445</v>
          </cell>
          <cell r="AJ71">
            <v>17.3959142804617</v>
          </cell>
          <cell r="AL71">
            <v>24.622585123008498</v>
          </cell>
          <cell r="AN71">
            <v>38.053987696201602</v>
          </cell>
        </row>
        <row r="72">
          <cell r="C72">
            <v>105.686529806498</v>
          </cell>
          <cell r="E72">
            <v>107.17454112793099</v>
          </cell>
          <cell r="G72">
            <v>100.441967972244</v>
          </cell>
          <cell r="I72">
            <v>102.18811425920001</v>
          </cell>
          <cell r="K72">
            <v>112.16934864363</v>
          </cell>
          <cell r="M72">
            <v>107.735798382252</v>
          </cell>
          <cell r="R72">
            <v>10.3781234829765</v>
          </cell>
          <cell r="T72">
            <v>11.6866127236043</v>
          </cell>
          <cell r="V72">
            <v>24.730784499159999</v>
          </cell>
          <cell r="X72">
            <v>16.332350507686101</v>
          </cell>
          <cell r="Z72">
            <v>20.779887282318398</v>
          </cell>
          <cell r="AB72">
            <v>25.071077336270999</v>
          </cell>
          <cell r="AD72">
            <v>28.412048637945901</v>
          </cell>
          <cell r="AF72">
            <v>30.638411162868799</v>
          </cell>
          <cell r="AH72">
            <v>26.1146019566612</v>
          </cell>
          <cell r="AJ72">
            <v>42.928658287193201</v>
          </cell>
          <cell r="AL72">
            <v>61.234688895997103</v>
          </cell>
          <cell r="AN72">
            <v>96.726752704881605</v>
          </cell>
        </row>
        <row r="73">
          <cell r="C73">
            <v>0.32117221241353999</v>
          </cell>
          <cell r="E73">
            <v>0.25436171593424101</v>
          </cell>
          <cell r="G73">
            <v>0.350996398494412</v>
          </cell>
          <cell r="I73">
            <v>0.355186197827151</v>
          </cell>
          <cell r="K73">
            <v>0.43328790098109798</v>
          </cell>
          <cell r="M73">
            <v>0.50767328711725102</v>
          </cell>
          <cell r="R73">
            <v>0.165404038590487</v>
          </cell>
          <cell r="T73">
            <v>0.16008853976669801</v>
          </cell>
          <cell r="V73">
            <v>0.276143620430017</v>
          </cell>
          <cell r="X73">
            <v>0.14816678172095901</v>
          </cell>
          <cell r="Z73">
            <v>0.15130621978716899</v>
          </cell>
          <cell r="AB73">
            <v>0.13166582023242401</v>
          </cell>
          <cell r="AD73">
            <v>0.26730851660953903</v>
          </cell>
          <cell r="AF73">
            <v>0.31999763358810301</v>
          </cell>
          <cell r="AH73">
            <v>0.22541704048779501</v>
          </cell>
          <cell r="AJ73">
            <v>0.29607122939387798</v>
          </cell>
          <cell r="AL73">
            <v>0.257405168278595</v>
          </cell>
          <cell r="AN73">
            <v>0.295565331252298</v>
          </cell>
        </row>
        <row r="74">
          <cell r="C74">
            <v>1.44972431567133</v>
          </cell>
          <cell r="E74">
            <v>1.1752631463351</v>
          </cell>
          <cell r="G74">
            <v>1.60424934869415</v>
          </cell>
          <cell r="I74">
            <v>1.63737653769591</v>
          </cell>
          <cell r="K74">
            <v>2.00467269252914</v>
          </cell>
          <cell r="M74">
            <v>2.33229623800396</v>
          </cell>
          <cell r="R74">
            <v>0.59491977845699096</v>
          </cell>
          <cell r="T74">
            <v>0.57026607087064596</v>
          </cell>
          <cell r="V74">
            <v>0.98774071020930498</v>
          </cell>
          <cell r="X74">
            <v>0.53409837813633199</v>
          </cell>
          <cell r="Z74">
            <v>0.54383189031226498</v>
          </cell>
          <cell r="AB74">
            <v>0.47184993788245899</v>
          </cell>
          <cell r="AD74">
            <v>0.96105251540327996</v>
          </cell>
          <cell r="AF74">
            <v>1.1568471568387599</v>
          </cell>
          <cell r="AH74">
            <v>0.80831338039860501</v>
          </cell>
          <cell r="AJ74">
            <v>1.08283707299043</v>
          </cell>
          <cell r="AL74">
            <v>0.94032939423261597</v>
          </cell>
          <cell r="AN74">
            <v>1.0871322653956601</v>
          </cell>
        </row>
        <row r="75">
          <cell r="C75">
            <v>0.26021332233774203</v>
          </cell>
          <cell r="E75">
            <v>0.20854543601631401</v>
          </cell>
          <cell r="G75">
            <v>0.28653401379287202</v>
          </cell>
          <cell r="I75">
            <v>0.290859575220764</v>
          </cell>
          <cell r="K75">
            <v>0.35525820502676803</v>
          </cell>
          <cell r="M75">
            <v>0.41403674305815602</v>
          </cell>
          <cell r="R75">
            <v>0.136630162180927</v>
          </cell>
          <cell r="T75">
            <v>0.12956938407072799</v>
          </cell>
          <cell r="V75">
            <v>0.22160401109396799</v>
          </cell>
          <cell r="X75">
            <v>0.11814453346449599</v>
          </cell>
          <cell r="Z75">
            <v>0.12200669594025799</v>
          </cell>
          <cell r="AB75">
            <v>0.107174729696556</v>
          </cell>
          <cell r="AD75">
            <v>0.21202748999148099</v>
          </cell>
          <cell r="AF75">
            <v>0.25404888990339602</v>
          </cell>
          <cell r="AH75">
            <v>0.17779106776840201</v>
          </cell>
          <cell r="AJ75">
            <v>0.24023309581334101</v>
          </cell>
          <cell r="AL75">
            <v>0.209755330811705</v>
          </cell>
          <cell r="AN75">
            <v>0.240641994522651</v>
          </cell>
        </row>
        <row r="76">
          <cell r="C76">
            <v>0.78341833087272095</v>
          </cell>
          <cell r="E76">
            <v>0.68048978822063</v>
          </cell>
          <cell r="G76">
            <v>0.91323327663637199</v>
          </cell>
          <cell r="I76">
            <v>0.94765522179760497</v>
          </cell>
          <cell r="K76">
            <v>1.17103700478086</v>
          </cell>
          <cell r="M76">
            <v>1.33026535439928</v>
          </cell>
          <cell r="R76">
            <v>0.33029436831703801</v>
          </cell>
          <cell r="T76">
            <v>0.29972642000370098</v>
          </cell>
          <cell r="V76">
            <v>0.51667945258689196</v>
          </cell>
          <cell r="X76">
            <v>0.284489212654993</v>
          </cell>
          <cell r="Z76">
            <v>0.29134020354388301</v>
          </cell>
          <cell r="AB76">
            <v>0.26191442275176302</v>
          </cell>
          <cell r="AD76">
            <v>0.51235657201549001</v>
          </cell>
          <cell r="AF76">
            <v>0.63740663474341996</v>
          </cell>
          <cell r="AH76">
            <v>0.43720665125052699</v>
          </cell>
          <cell r="AJ76">
            <v>0.64841187519889998</v>
          </cell>
          <cell r="AL76">
            <v>0.57055161790836895</v>
          </cell>
          <cell r="AN76">
            <v>0.66901509837724804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1"/>
  <sheetViews>
    <sheetView topLeftCell="A16" workbookViewId="0"/>
  </sheetViews>
  <sheetFormatPr defaultColWidth="9" defaultRowHeight="14.4"/>
  <cols>
    <col min="1" max="1" width="7.77734375" customWidth="1"/>
    <col min="2" max="2" width="16.44140625" customWidth="1"/>
    <col min="3" max="3" width="28.5546875" customWidth="1"/>
    <col min="4" max="27" width="8.5546875" customWidth="1"/>
    <col min="28" max="28" width="14.21875" customWidth="1"/>
  </cols>
  <sheetData>
    <row r="1" spans="1:28" s="395" customFormat="1" ht="64.8">
      <c r="A1" s="396" t="s">
        <v>0</v>
      </c>
      <c r="B1" s="396" t="s">
        <v>1</v>
      </c>
      <c r="C1" s="396" t="s">
        <v>2</v>
      </c>
      <c r="D1" s="396" t="s">
        <v>3</v>
      </c>
      <c r="E1" s="396" t="s">
        <v>4</v>
      </c>
      <c r="F1" s="396" t="s">
        <v>5</v>
      </c>
      <c r="G1" s="396" t="s">
        <v>6</v>
      </c>
      <c r="H1" s="396" t="s">
        <v>7</v>
      </c>
      <c r="I1" s="396" t="s">
        <v>8</v>
      </c>
      <c r="J1" s="396" t="s">
        <v>9</v>
      </c>
      <c r="K1" s="396" t="s">
        <v>10</v>
      </c>
      <c r="L1" s="396" t="s">
        <v>11</v>
      </c>
      <c r="M1" s="396" t="s">
        <v>12</v>
      </c>
      <c r="N1" s="396" t="s">
        <v>13</v>
      </c>
      <c r="O1" s="396" t="s">
        <v>14</v>
      </c>
      <c r="P1" s="396" t="s">
        <v>15</v>
      </c>
      <c r="Q1" s="396" t="s">
        <v>16</v>
      </c>
      <c r="R1" s="396" t="s">
        <v>17</v>
      </c>
      <c r="S1" s="396" t="s">
        <v>18</v>
      </c>
      <c r="T1" s="396" t="s">
        <v>19</v>
      </c>
      <c r="U1" s="396" t="s">
        <v>20</v>
      </c>
      <c r="V1" s="396" t="s">
        <v>21</v>
      </c>
      <c r="W1" s="396" t="s">
        <v>22</v>
      </c>
      <c r="X1" s="396" t="s">
        <v>23</v>
      </c>
      <c r="Y1" s="396" t="s">
        <v>24</v>
      </c>
      <c r="Z1" s="396" t="s">
        <v>25</v>
      </c>
      <c r="AA1" s="396" t="s">
        <v>26</v>
      </c>
      <c r="AB1" s="397" t="s">
        <v>27</v>
      </c>
    </row>
    <row r="2" spans="1:28">
      <c r="A2" s="398" t="s">
        <v>28</v>
      </c>
      <c r="B2" s="399" t="s">
        <v>29</v>
      </c>
      <c r="C2" s="399" t="s">
        <v>30</v>
      </c>
      <c r="D2" s="400">
        <v>21</v>
      </c>
      <c r="E2" s="400">
        <v>877</v>
      </c>
      <c r="F2" s="400">
        <v>0</v>
      </c>
      <c r="G2" s="400">
        <v>0</v>
      </c>
      <c r="H2" s="400">
        <v>21</v>
      </c>
      <c r="I2" s="400">
        <v>877</v>
      </c>
      <c r="J2" s="400">
        <v>3338</v>
      </c>
      <c r="K2" s="400">
        <v>1068160</v>
      </c>
      <c r="L2" s="400">
        <v>0</v>
      </c>
      <c r="M2" s="400">
        <v>0</v>
      </c>
      <c r="N2" s="400">
        <v>0</v>
      </c>
      <c r="O2" s="400">
        <v>0</v>
      </c>
      <c r="P2" s="400">
        <v>0</v>
      </c>
      <c r="Q2" s="400">
        <v>0</v>
      </c>
      <c r="R2" s="400">
        <v>0</v>
      </c>
      <c r="S2" s="400">
        <v>0</v>
      </c>
      <c r="T2" s="400">
        <v>3338</v>
      </c>
      <c r="U2" s="400">
        <v>1068160</v>
      </c>
      <c r="V2" s="400">
        <v>320</v>
      </c>
      <c r="W2" s="400">
        <v>0</v>
      </c>
      <c r="X2" s="400">
        <v>0</v>
      </c>
      <c r="Y2" s="400">
        <v>0</v>
      </c>
      <c r="Z2" s="400">
        <v>0</v>
      </c>
      <c r="AA2" s="400">
        <v>320</v>
      </c>
      <c r="AB2" s="399" t="s">
        <v>27</v>
      </c>
    </row>
    <row r="3" spans="1:28">
      <c r="A3" s="398" t="s">
        <v>31</v>
      </c>
      <c r="B3" s="399" t="s">
        <v>32</v>
      </c>
      <c r="C3" s="399" t="s">
        <v>33</v>
      </c>
      <c r="D3" s="400">
        <v>44</v>
      </c>
      <c r="E3" s="400">
        <v>1227</v>
      </c>
      <c r="F3" s="400">
        <v>44</v>
      </c>
      <c r="G3" s="400">
        <v>1227</v>
      </c>
      <c r="H3" s="400">
        <v>0</v>
      </c>
      <c r="I3" s="400">
        <v>0</v>
      </c>
      <c r="J3" s="400">
        <v>35081</v>
      </c>
      <c r="K3" s="400">
        <v>3217396</v>
      </c>
      <c r="L3" s="400">
        <v>0</v>
      </c>
      <c r="M3" s="400">
        <v>0</v>
      </c>
      <c r="N3" s="400">
        <v>377</v>
      </c>
      <c r="O3" s="400">
        <v>67860</v>
      </c>
      <c r="P3" s="400">
        <v>34704</v>
      </c>
      <c r="Q3" s="400">
        <v>3149536</v>
      </c>
      <c r="R3" s="400">
        <v>0</v>
      </c>
      <c r="S3" s="400">
        <v>0</v>
      </c>
      <c r="T3" s="400">
        <v>0</v>
      </c>
      <c r="U3" s="400">
        <v>0</v>
      </c>
      <c r="V3" s="400">
        <v>91.713300000000004</v>
      </c>
      <c r="W3" s="400">
        <v>0</v>
      </c>
      <c r="X3" s="400">
        <v>180</v>
      </c>
      <c r="Y3" s="400">
        <v>90.754300000000001</v>
      </c>
      <c r="Z3" s="400">
        <v>0</v>
      </c>
      <c r="AA3" s="400">
        <v>0</v>
      </c>
      <c r="AB3" s="399" t="s">
        <v>27</v>
      </c>
    </row>
    <row r="4" spans="1:28">
      <c r="A4" s="398" t="s">
        <v>31</v>
      </c>
      <c r="B4" s="399" t="s">
        <v>34</v>
      </c>
      <c r="C4" s="399" t="s">
        <v>35</v>
      </c>
      <c r="D4" s="400">
        <v>32</v>
      </c>
      <c r="E4" s="400">
        <v>1483</v>
      </c>
      <c r="F4" s="400">
        <v>0</v>
      </c>
      <c r="G4" s="400">
        <v>0</v>
      </c>
      <c r="H4" s="400">
        <v>32</v>
      </c>
      <c r="I4" s="400">
        <v>1483</v>
      </c>
      <c r="J4" s="400">
        <v>3590</v>
      </c>
      <c r="K4" s="400">
        <v>1148086</v>
      </c>
      <c r="L4" s="400">
        <v>0</v>
      </c>
      <c r="M4" s="400">
        <v>0</v>
      </c>
      <c r="N4" s="400">
        <v>0</v>
      </c>
      <c r="O4" s="400">
        <v>0</v>
      </c>
      <c r="P4" s="400">
        <v>0</v>
      </c>
      <c r="Q4" s="400">
        <v>0</v>
      </c>
      <c r="R4" s="400">
        <v>0</v>
      </c>
      <c r="S4" s="400">
        <v>0</v>
      </c>
      <c r="T4" s="400">
        <v>3590</v>
      </c>
      <c r="U4" s="400">
        <v>1148086</v>
      </c>
      <c r="V4" s="400">
        <v>319.80110000000002</v>
      </c>
      <c r="W4" s="400">
        <v>0</v>
      </c>
      <c r="X4" s="400">
        <v>0</v>
      </c>
      <c r="Y4" s="400">
        <v>0</v>
      </c>
      <c r="Z4" s="400">
        <v>0</v>
      </c>
      <c r="AA4" s="400">
        <v>319.80110000000002</v>
      </c>
      <c r="AB4" s="399" t="s">
        <v>27</v>
      </c>
    </row>
    <row r="5" spans="1:28">
      <c r="A5" s="398" t="s">
        <v>36</v>
      </c>
      <c r="B5" s="399" t="s">
        <v>37</v>
      </c>
      <c r="C5" s="399" t="s">
        <v>38</v>
      </c>
      <c r="D5" s="400">
        <v>56</v>
      </c>
      <c r="E5" s="400">
        <v>1677</v>
      </c>
      <c r="F5" s="400">
        <v>37</v>
      </c>
      <c r="G5" s="400">
        <v>911</v>
      </c>
      <c r="H5" s="400">
        <v>19</v>
      </c>
      <c r="I5" s="400">
        <v>766</v>
      </c>
      <c r="J5" s="400">
        <v>19791</v>
      </c>
      <c r="K5" s="400">
        <v>1733234</v>
      </c>
      <c r="L5" s="400">
        <v>752</v>
      </c>
      <c r="M5" s="400">
        <v>340295</v>
      </c>
      <c r="N5" s="400">
        <v>0</v>
      </c>
      <c r="O5" s="400">
        <v>0</v>
      </c>
      <c r="P5" s="400">
        <v>3708</v>
      </c>
      <c r="Q5" s="400">
        <v>239788</v>
      </c>
      <c r="R5" s="400">
        <v>13021</v>
      </c>
      <c r="S5" s="400">
        <v>694568</v>
      </c>
      <c r="T5" s="400">
        <v>2310</v>
      </c>
      <c r="U5" s="400">
        <v>458583</v>
      </c>
      <c r="V5" s="400">
        <v>87.576899999999995</v>
      </c>
      <c r="W5" s="400">
        <v>452.51990000000001</v>
      </c>
      <c r="X5" s="400">
        <v>0</v>
      </c>
      <c r="Y5" s="400">
        <v>64.667699999999996</v>
      </c>
      <c r="Z5" s="400">
        <v>53.342100000000002</v>
      </c>
      <c r="AA5" s="400">
        <v>198.52080000000001</v>
      </c>
      <c r="AB5" s="399" t="s">
        <v>27</v>
      </c>
    </row>
    <row r="6" spans="1:28">
      <c r="A6" s="398" t="s">
        <v>39</v>
      </c>
      <c r="B6" s="399" t="s">
        <v>40</v>
      </c>
      <c r="C6" s="399" t="s">
        <v>41</v>
      </c>
      <c r="D6" s="400">
        <v>36</v>
      </c>
      <c r="E6" s="400">
        <v>1319</v>
      </c>
      <c r="F6" s="400">
        <v>36</v>
      </c>
      <c r="G6" s="400">
        <v>1319</v>
      </c>
      <c r="H6" s="400">
        <v>0</v>
      </c>
      <c r="I6" s="400">
        <v>0</v>
      </c>
      <c r="J6" s="400">
        <v>30165</v>
      </c>
      <c r="K6" s="400">
        <v>4363643</v>
      </c>
      <c r="L6" s="400">
        <v>1557</v>
      </c>
      <c r="M6" s="400">
        <v>784731</v>
      </c>
      <c r="N6" s="400">
        <v>2055</v>
      </c>
      <c r="O6" s="400">
        <v>662052</v>
      </c>
      <c r="P6" s="400">
        <v>18503</v>
      </c>
      <c r="Q6" s="400">
        <v>2377110</v>
      </c>
      <c r="R6" s="400">
        <v>8050</v>
      </c>
      <c r="S6" s="400">
        <v>539750</v>
      </c>
      <c r="T6" s="400">
        <v>0</v>
      </c>
      <c r="U6" s="400">
        <v>0</v>
      </c>
      <c r="V6" s="400">
        <v>144.6591</v>
      </c>
      <c r="W6" s="400">
        <v>504.00189999999998</v>
      </c>
      <c r="X6" s="400">
        <v>322.16640000000001</v>
      </c>
      <c r="Y6" s="400">
        <v>128.4716</v>
      </c>
      <c r="Z6" s="400">
        <v>67.049700000000001</v>
      </c>
      <c r="AA6" s="400">
        <v>0</v>
      </c>
      <c r="AB6" s="399" t="s">
        <v>27</v>
      </c>
    </row>
    <row r="7" spans="1:28">
      <c r="A7" s="398" t="s">
        <v>42</v>
      </c>
      <c r="B7" s="399" t="s">
        <v>43</v>
      </c>
      <c r="C7" s="399" t="s">
        <v>44</v>
      </c>
      <c r="D7" s="400">
        <v>130</v>
      </c>
      <c r="E7" s="400">
        <v>3351</v>
      </c>
      <c r="F7" s="400">
        <v>126</v>
      </c>
      <c r="G7" s="400">
        <v>3197</v>
      </c>
      <c r="H7" s="400">
        <v>4</v>
      </c>
      <c r="I7" s="400">
        <v>154</v>
      </c>
      <c r="J7" s="400">
        <v>54098</v>
      </c>
      <c r="K7" s="400">
        <v>3879872</v>
      </c>
      <c r="L7" s="400">
        <v>172</v>
      </c>
      <c r="M7" s="400">
        <v>111456</v>
      </c>
      <c r="N7" s="400">
        <v>4474</v>
      </c>
      <c r="O7" s="400">
        <v>1145344</v>
      </c>
      <c r="P7" s="400">
        <v>13560</v>
      </c>
      <c r="Q7" s="400">
        <v>1572960</v>
      </c>
      <c r="R7" s="400">
        <v>35644</v>
      </c>
      <c r="S7" s="400">
        <v>998032</v>
      </c>
      <c r="T7" s="400">
        <v>248</v>
      </c>
      <c r="U7" s="400">
        <v>52080</v>
      </c>
      <c r="V7" s="400">
        <v>71.719300000000004</v>
      </c>
      <c r="W7" s="400">
        <v>648</v>
      </c>
      <c r="X7" s="400">
        <v>256</v>
      </c>
      <c r="Y7" s="400">
        <v>116</v>
      </c>
      <c r="Z7" s="400">
        <v>28</v>
      </c>
      <c r="AA7" s="400">
        <v>210</v>
      </c>
      <c r="AB7" s="399" t="s">
        <v>27</v>
      </c>
    </row>
    <row r="8" spans="1:28">
      <c r="A8" s="398" t="s">
        <v>45</v>
      </c>
      <c r="B8" s="399" t="s">
        <v>46</v>
      </c>
      <c r="C8" s="399" t="s">
        <v>47</v>
      </c>
      <c r="D8" s="400">
        <v>27</v>
      </c>
      <c r="E8" s="400">
        <v>1058</v>
      </c>
      <c r="F8" s="400">
        <v>8</v>
      </c>
      <c r="G8" s="400">
        <v>199</v>
      </c>
      <c r="H8" s="400">
        <v>19</v>
      </c>
      <c r="I8" s="400">
        <v>859</v>
      </c>
      <c r="J8" s="400">
        <v>7971</v>
      </c>
      <c r="K8" s="400">
        <v>1450769</v>
      </c>
      <c r="L8" s="400">
        <v>0</v>
      </c>
      <c r="M8" s="400">
        <v>0</v>
      </c>
      <c r="N8" s="400">
        <v>0</v>
      </c>
      <c r="O8" s="400">
        <v>0</v>
      </c>
      <c r="P8" s="400">
        <v>2507</v>
      </c>
      <c r="Q8" s="400">
        <v>131052</v>
      </c>
      <c r="R8" s="400">
        <v>80</v>
      </c>
      <c r="S8" s="400">
        <v>4750</v>
      </c>
      <c r="T8" s="400">
        <v>5384</v>
      </c>
      <c r="U8" s="400">
        <v>1314967</v>
      </c>
      <c r="V8" s="400">
        <v>182.0059</v>
      </c>
      <c r="W8" s="400">
        <v>0</v>
      </c>
      <c r="X8" s="400">
        <v>0</v>
      </c>
      <c r="Y8" s="400">
        <v>52.2744</v>
      </c>
      <c r="Z8" s="400">
        <v>59.375</v>
      </c>
      <c r="AA8" s="400">
        <v>244.23609999999999</v>
      </c>
      <c r="AB8" s="399" t="s">
        <v>27</v>
      </c>
    </row>
    <row r="9" spans="1:28">
      <c r="A9" s="398" t="s">
        <v>45</v>
      </c>
      <c r="B9" s="399" t="s">
        <v>48</v>
      </c>
      <c r="C9" s="399" t="s">
        <v>49</v>
      </c>
      <c r="D9" s="400">
        <v>22</v>
      </c>
      <c r="E9" s="400">
        <v>963</v>
      </c>
      <c r="F9" s="400">
        <v>0</v>
      </c>
      <c r="G9" s="400">
        <v>0</v>
      </c>
      <c r="H9" s="400">
        <v>22</v>
      </c>
      <c r="I9" s="400">
        <v>963</v>
      </c>
      <c r="J9" s="400">
        <v>2024</v>
      </c>
      <c r="K9" s="400">
        <v>246928</v>
      </c>
      <c r="L9" s="400">
        <v>0</v>
      </c>
      <c r="M9" s="400">
        <v>0</v>
      </c>
      <c r="N9" s="400">
        <v>0</v>
      </c>
      <c r="O9" s="400">
        <v>0</v>
      </c>
      <c r="P9" s="400">
        <v>0</v>
      </c>
      <c r="Q9" s="400">
        <v>0</v>
      </c>
      <c r="R9" s="400">
        <v>0</v>
      </c>
      <c r="S9" s="400">
        <v>0</v>
      </c>
      <c r="T9" s="400">
        <v>2024</v>
      </c>
      <c r="U9" s="400">
        <v>246928</v>
      </c>
      <c r="V9" s="400">
        <v>122</v>
      </c>
      <c r="W9" s="400">
        <v>0</v>
      </c>
      <c r="X9" s="400">
        <v>0</v>
      </c>
      <c r="Y9" s="400">
        <v>0</v>
      </c>
      <c r="Z9" s="400">
        <v>0</v>
      </c>
      <c r="AA9" s="400">
        <v>122</v>
      </c>
      <c r="AB9" s="399" t="s">
        <v>27</v>
      </c>
    </row>
    <row r="10" spans="1:28">
      <c r="A10" s="398" t="s">
        <v>50</v>
      </c>
      <c r="B10" s="399" t="s">
        <v>51</v>
      </c>
      <c r="C10" s="399" t="s">
        <v>52</v>
      </c>
      <c r="D10" s="400">
        <v>2</v>
      </c>
      <c r="E10" s="400">
        <v>64</v>
      </c>
      <c r="F10" s="400">
        <v>2</v>
      </c>
      <c r="G10" s="400">
        <v>64</v>
      </c>
      <c r="H10" s="400">
        <v>0</v>
      </c>
      <c r="I10" s="400">
        <v>0</v>
      </c>
      <c r="J10" s="400">
        <v>1510</v>
      </c>
      <c r="K10" s="400">
        <v>38065</v>
      </c>
      <c r="L10" s="400">
        <v>0</v>
      </c>
      <c r="M10" s="400">
        <v>0</v>
      </c>
      <c r="N10" s="400">
        <v>0</v>
      </c>
      <c r="O10" s="400">
        <v>0</v>
      </c>
      <c r="P10" s="400">
        <v>0</v>
      </c>
      <c r="Q10" s="400">
        <v>0</v>
      </c>
      <c r="R10" s="400">
        <v>1510</v>
      </c>
      <c r="S10" s="400">
        <v>38065</v>
      </c>
      <c r="T10" s="400">
        <v>0</v>
      </c>
      <c r="U10" s="400">
        <v>0</v>
      </c>
      <c r="V10" s="400">
        <v>25.208600000000001</v>
      </c>
      <c r="W10" s="400">
        <v>0</v>
      </c>
      <c r="X10" s="400">
        <v>0</v>
      </c>
      <c r="Y10" s="400">
        <v>0</v>
      </c>
      <c r="Z10" s="400">
        <v>25.208600000000001</v>
      </c>
      <c r="AA10" s="400">
        <v>0</v>
      </c>
      <c r="AB10" s="399" t="s">
        <v>27</v>
      </c>
    </row>
    <row r="11" spans="1:28">
      <c r="A11" s="398" t="s">
        <v>53</v>
      </c>
      <c r="B11" s="399" t="s">
        <v>54</v>
      </c>
      <c r="C11" s="399" t="s">
        <v>55</v>
      </c>
      <c r="D11" s="400">
        <v>44</v>
      </c>
      <c r="E11" s="400">
        <v>1227</v>
      </c>
      <c r="F11" s="400">
        <v>41</v>
      </c>
      <c r="G11" s="400">
        <v>1116</v>
      </c>
      <c r="H11" s="400">
        <v>3</v>
      </c>
      <c r="I11" s="400">
        <v>111</v>
      </c>
      <c r="J11" s="400">
        <v>166595</v>
      </c>
      <c r="K11" s="400">
        <v>5216731</v>
      </c>
      <c r="L11" s="400">
        <v>0</v>
      </c>
      <c r="M11" s="400">
        <v>0</v>
      </c>
      <c r="N11" s="400">
        <v>2219</v>
      </c>
      <c r="O11" s="400">
        <v>589874</v>
      </c>
      <c r="P11" s="400">
        <v>13520</v>
      </c>
      <c r="Q11" s="400">
        <v>1124188</v>
      </c>
      <c r="R11" s="400">
        <v>149676</v>
      </c>
      <c r="S11" s="400">
        <v>3403632</v>
      </c>
      <c r="T11" s="400">
        <v>1180</v>
      </c>
      <c r="U11" s="400">
        <v>99037</v>
      </c>
      <c r="V11" s="400">
        <v>31.3139</v>
      </c>
      <c r="W11" s="400">
        <v>0</v>
      </c>
      <c r="X11" s="400">
        <v>265.8288</v>
      </c>
      <c r="Y11" s="400">
        <v>83.15</v>
      </c>
      <c r="Z11" s="400">
        <v>22.74</v>
      </c>
      <c r="AA11" s="400">
        <v>83.929699999999997</v>
      </c>
      <c r="AB11" s="399" t="s">
        <v>27</v>
      </c>
    </row>
    <row r="12" spans="1:28">
      <c r="A12" s="398" t="s">
        <v>53</v>
      </c>
      <c r="B12" s="399" t="s">
        <v>56</v>
      </c>
      <c r="C12" s="399" t="s">
        <v>57</v>
      </c>
      <c r="D12" s="400">
        <v>12</v>
      </c>
      <c r="E12" s="400">
        <v>246</v>
      </c>
      <c r="F12" s="400">
        <v>12</v>
      </c>
      <c r="G12" s="400">
        <v>246</v>
      </c>
      <c r="H12" s="400">
        <v>0</v>
      </c>
      <c r="I12" s="400">
        <v>0</v>
      </c>
      <c r="J12" s="400">
        <v>14926</v>
      </c>
      <c r="K12" s="400">
        <v>409718</v>
      </c>
      <c r="L12" s="400">
        <v>0</v>
      </c>
      <c r="M12" s="400">
        <v>0</v>
      </c>
      <c r="N12" s="400">
        <v>0</v>
      </c>
      <c r="O12" s="400">
        <v>0</v>
      </c>
      <c r="P12" s="400">
        <v>0</v>
      </c>
      <c r="Q12" s="400">
        <v>0</v>
      </c>
      <c r="R12" s="400">
        <v>14926</v>
      </c>
      <c r="S12" s="400">
        <v>409718</v>
      </c>
      <c r="T12" s="400">
        <v>0</v>
      </c>
      <c r="U12" s="400">
        <v>0</v>
      </c>
      <c r="V12" s="400">
        <v>27.45</v>
      </c>
      <c r="W12" s="400">
        <v>0</v>
      </c>
      <c r="X12" s="400">
        <v>0</v>
      </c>
      <c r="Y12" s="400">
        <v>0</v>
      </c>
      <c r="Z12" s="400">
        <v>27.45</v>
      </c>
      <c r="AA12" s="400">
        <v>0</v>
      </c>
      <c r="AB12" s="399" t="s">
        <v>27</v>
      </c>
    </row>
    <row r="13" spans="1:28">
      <c r="A13" s="398" t="s">
        <v>58</v>
      </c>
      <c r="B13" s="399" t="s">
        <v>59</v>
      </c>
      <c r="C13" s="399" t="s">
        <v>60</v>
      </c>
      <c r="D13" s="400">
        <v>33</v>
      </c>
      <c r="E13" s="400">
        <v>1095</v>
      </c>
      <c r="F13" s="400">
        <v>33</v>
      </c>
      <c r="G13" s="400">
        <v>1095</v>
      </c>
      <c r="H13" s="400">
        <v>0</v>
      </c>
      <c r="I13" s="400">
        <v>0</v>
      </c>
      <c r="J13" s="400">
        <v>70293</v>
      </c>
      <c r="K13" s="400">
        <v>3796408</v>
      </c>
      <c r="L13" s="400">
        <v>0</v>
      </c>
      <c r="M13" s="400">
        <v>0</v>
      </c>
      <c r="N13" s="400">
        <v>550</v>
      </c>
      <c r="O13" s="400">
        <v>67100</v>
      </c>
      <c r="P13" s="400">
        <v>14527</v>
      </c>
      <c r="Q13" s="400">
        <v>1597970</v>
      </c>
      <c r="R13" s="400">
        <v>55216</v>
      </c>
      <c r="S13" s="400">
        <v>2131338</v>
      </c>
      <c r="T13" s="400">
        <v>0</v>
      </c>
      <c r="U13" s="400">
        <v>0</v>
      </c>
      <c r="V13" s="400">
        <v>54.008299999999998</v>
      </c>
      <c r="W13" s="400">
        <v>0</v>
      </c>
      <c r="X13" s="400">
        <v>122</v>
      </c>
      <c r="Y13" s="400">
        <v>110</v>
      </c>
      <c r="Z13" s="400">
        <v>38.6</v>
      </c>
      <c r="AA13" s="400">
        <v>0</v>
      </c>
      <c r="AB13" s="399" t="s">
        <v>27</v>
      </c>
    </row>
    <row r="14" spans="1:28">
      <c r="A14" s="398" t="s">
        <v>61</v>
      </c>
      <c r="B14" s="399" t="s">
        <v>62</v>
      </c>
      <c r="C14" s="399" t="s">
        <v>63</v>
      </c>
      <c r="D14" s="400">
        <v>15</v>
      </c>
      <c r="E14" s="400">
        <v>550</v>
      </c>
      <c r="F14" s="400">
        <v>15</v>
      </c>
      <c r="G14" s="400">
        <v>550</v>
      </c>
      <c r="H14" s="400">
        <v>0</v>
      </c>
      <c r="I14" s="400">
        <v>0</v>
      </c>
      <c r="J14" s="400">
        <v>29768</v>
      </c>
      <c r="K14" s="400">
        <v>2530280</v>
      </c>
      <c r="L14" s="400">
        <v>0</v>
      </c>
      <c r="M14" s="400">
        <v>0</v>
      </c>
      <c r="N14" s="400">
        <v>0</v>
      </c>
      <c r="O14" s="400">
        <v>0</v>
      </c>
      <c r="P14" s="400">
        <v>29768</v>
      </c>
      <c r="Q14" s="400">
        <v>2530280</v>
      </c>
      <c r="R14" s="400">
        <v>0</v>
      </c>
      <c r="S14" s="400">
        <v>0</v>
      </c>
      <c r="T14" s="400">
        <v>0</v>
      </c>
      <c r="U14" s="400">
        <v>0</v>
      </c>
      <c r="V14" s="400">
        <v>85</v>
      </c>
      <c r="W14" s="400">
        <v>0</v>
      </c>
      <c r="X14" s="400">
        <v>0</v>
      </c>
      <c r="Y14" s="400">
        <v>85</v>
      </c>
      <c r="Z14" s="400">
        <v>0</v>
      </c>
      <c r="AA14" s="400">
        <v>0</v>
      </c>
      <c r="AB14" s="399" t="s">
        <v>27</v>
      </c>
    </row>
    <row r="15" spans="1:28">
      <c r="A15" s="398" t="s">
        <v>64</v>
      </c>
      <c r="B15" s="399" t="s">
        <v>65</v>
      </c>
      <c r="C15" s="399" t="s">
        <v>66</v>
      </c>
      <c r="D15" s="400">
        <v>21</v>
      </c>
      <c r="E15" s="400">
        <v>499</v>
      </c>
      <c r="F15" s="400">
        <v>21</v>
      </c>
      <c r="G15" s="400">
        <v>499</v>
      </c>
      <c r="H15" s="400">
        <v>0</v>
      </c>
      <c r="I15" s="400">
        <v>0</v>
      </c>
      <c r="J15" s="400">
        <v>36845</v>
      </c>
      <c r="K15" s="400">
        <v>3868725</v>
      </c>
      <c r="L15" s="400">
        <v>0</v>
      </c>
      <c r="M15" s="400">
        <v>0</v>
      </c>
      <c r="N15" s="400">
        <v>0</v>
      </c>
      <c r="O15" s="400">
        <v>0</v>
      </c>
      <c r="P15" s="400">
        <v>0</v>
      </c>
      <c r="Q15" s="400">
        <v>0</v>
      </c>
      <c r="R15" s="400">
        <v>36845</v>
      </c>
      <c r="S15" s="400">
        <v>3868725</v>
      </c>
      <c r="T15" s="400">
        <v>0</v>
      </c>
      <c r="U15" s="400">
        <v>0</v>
      </c>
      <c r="V15" s="400">
        <v>105</v>
      </c>
      <c r="W15" s="400">
        <v>0</v>
      </c>
      <c r="X15" s="400">
        <v>0</v>
      </c>
      <c r="Y15" s="400">
        <v>0</v>
      </c>
      <c r="Z15" s="400">
        <v>105</v>
      </c>
      <c r="AA15" s="400">
        <v>0</v>
      </c>
      <c r="AB15" s="399" t="s">
        <v>27</v>
      </c>
    </row>
    <row r="16" spans="1:28">
      <c r="A16" s="398" t="s">
        <v>67</v>
      </c>
      <c r="B16" s="399" t="s">
        <v>68</v>
      </c>
      <c r="C16" s="399" t="s">
        <v>69</v>
      </c>
      <c r="D16" s="400">
        <v>26</v>
      </c>
      <c r="E16" s="400">
        <v>728</v>
      </c>
      <c r="F16" s="400">
        <v>26</v>
      </c>
      <c r="G16" s="400">
        <v>728</v>
      </c>
      <c r="H16" s="400">
        <v>0</v>
      </c>
      <c r="I16" s="400">
        <v>0</v>
      </c>
      <c r="J16" s="400">
        <v>19475</v>
      </c>
      <c r="K16" s="400">
        <v>1191300</v>
      </c>
      <c r="L16" s="400">
        <v>0</v>
      </c>
      <c r="M16" s="400">
        <v>0</v>
      </c>
      <c r="N16" s="400">
        <v>1325</v>
      </c>
      <c r="O16" s="400">
        <v>174900</v>
      </c>
      <c r="P16" s="400">
        <v>18150</v>
      </c>
      <c r="Q16" s="400">
        <v>1016400</v>
      </c>
      <c r="R16" s="400">
        <v>0</v>
      </c>
      <c r="S16" s="400">
        <v>0</v>
      </c>
      <c r="T16" s="400">
        <v>0</v>
      </c>
      <c r="U16" s="400">
        <v>0</v>
      </c>
      <c r="V16" s="400">
        <v>61.170699999999997</v>
      </c>
      <c r="W16" s="400">
        <v>0</v>
      </c>
      <c r="X16" s="400">
        <v>132</v>
      </c>
      <c r="Y16" s="400">
        <v>56</v>
      </c>
      <c r="Z16" s="400">
        <v>0</v>
      </c>
      <c r="AA16" s="400">
        <v>0</v>
      </c>
      <c r="AB16" s="399" t="s">
        <v>27</v>
      </c>
    </row>
    <row r="17" spans="1:28">
      <c r="A17" s="398" t="s">
        <v>70</v>
      </c>
      <c r="B17" s="399" t="s">
        <v>71</v>
      </c>
      <c r="C17" s="399" t="s">
        <v>72</v>
      </c>
      <c r="D17" s="400">
        <v>61</v>
      </c>
      <c r="E17" s="400">
        <v>1661</v>
      </c>
      <c r="F17" s="400">
        <v>61</v>
      </c>
      <c r="G17" s="400">
        <v>1661</v>
      </c>
      <c r="H17" s="400">
        <v>0</v>
      </c>
      <c r="I17" s="400">
        <v>0</v>
      </c>
      <c r="J17" s="400">
        <v>284068</v>
      </c>
      <c r="K17" s="400">
        <v>19507536</v>
      </c>
      <c r="L17" s="400">
        <v>0</v>
      </c>
      <c r="M17" s="400">
        <v>0</v>
      </c>
      <c r="N17" s="400">
        <v>9697</v>
      </c>
      <c r="O17" s="400">
        <v>3054555</v>
      </c>
      <c r="P17" s="400">
        <v>159792</v>
      </c>
      <c r="Q17" s="400">
        <v>11984400</v>
      </c>
      <c r="R17" s="400">
        <v>114579</v>
      </c>
      <c r="S17" s="400">
        <v>4468581</v>
      </c>
      <c r="T17" s="400">
        <v>0</v>
      </c>
      <c r="U17" s="400">
        <v>0</v>
      </c>
      <c r="V17" s="400">
        <v>68.6721</v>
      </c>
      <c r="W17" s="400">
        <v>0</v>
      </c>
      <c r="X17" s="400">
        <v>315</v>
      </c>
      <c r="Y17" s="400">
        <v>75</v>
      </c>
      <c r="Z17" s="400">
        <v>39</v>
      </c>
      <c r="AA17" s="400">
        <v>0</v>
      </c>
      <c r="AB17" s="399" t="s">
        <v>27</v>
      </c>
    </row>
    <row r="18" spans="1:28">
      <c r="A18" s="398" t="s">
        <v>73</v>
      </c>
      <c r="B18" s="399" t="s">
        <v>74</v>
      </c>
      <c r="C18" s="399" t="s">
        <v>75</v>
      </c>
      <c r="D18" s="400">
        <v>22</v>
      </c>
      <c r="E18" s="400">
        <v>476</v>
      </c>
      <c r="F18" s="400">
        <v>14</v>
      </c>
      <c r="G18" s="400">
        <v>373</v>
      </c>
      <c r="H18" s="400">
        <v>8</v>
      </c>
      <c r="I18" s="400">
        <v>103</v>
      </c>
      <c r="J18" s="400">
        <v>16728</v>
      </c>
      <c r="K18" s="400">
        <v>2916792</v>
      </c>
      <c r="L18" s="400">
        <v>0</v>
      </c>
      <c r="M18" s="400">
        <v>0</v>
      </c>
      <c r="N18" s="400">
        <v>2550</v>
      </c>
      <c r="O18" s="400">
        <v>300900</v>
      </c>
      <c r="P18" s="400">
        <v>4896</v>
      </c>
      <c r="Q18" s="400">
        <v>254592</v>
      </c>
      <c r="R18" s="400">
        <v>3060</v>
      </c>
      <c r="S18" s="400">
        <v>183600</v>
      </c>
      <c r="T18" s="400">
        <v>6222</v>
      </c>
      <c r="U18" s="400">
        <v>2177700</v>
      </c>
      <c r="V18" s="400">
        <v>174.36590000000001</v>
      </c>
      <c r="W18" s="400">
        <v>0</v>
      </c>
      <c r="X18" s="400">
        <v>118</v>
      </c>
      <c r="Y18" s="400">
        <v>52</v>
      </c>
      <c r="Z18" s="400">
        <v>60</v>
      </c>
      <c r="AA18" s="400">
        <v>350</v>
      </c>
      <c r="AB18" s="399" t="s">
        <v>27</v>
      </c>
    </row>
    <row r="19" spans="1:28">
      <c r="A19" s="398" t="s">
        <v>76</v>
      </c>
      <c r="B19" s="399" t="s">
        <v>77</v>
      </c>
      <c r="C19" s="399" t="s">
        <v>78</v>
      </c>
      <c r="D19" s="400">
        <v>40</v>
      </c>
      <c r="E19" s="400">
        <v>1263</v>
      </c>
      <c r="F19" s="400">
        <v>15</v>
      </c>
      <c r="G19" s="400">
        <v>301</v>
      </c>
      <c r="H19" s="400">
        <v>25</v>
      </c>
      <c r="I19" s="400">
        <v>962</v>
      </c>
      <c r="J19" s="400">
        <v>13929</v>
      </c>
      <c r="K19" s="400">
        <v>3587169</v>
      </c>
      <c r="L19" s="400">
        <v>0</v>
      </c>
      <c r="M19" s="400">
        <v>0</v>
      </c>
      <c r="N19" s="400">
        <v>0</v>
      </c>
      <c r="O19" s="400">
        <v>0</v>
      </c>
      <c r="P19" s="400">
        <v>0</v>
      </c>
      <c r="Q19" s="400">
        <v>0</v>
      </c>
      <c r="R19" s="400">
        <v>10539</v>
      </c>
      <c r="S19" s="400">
        <v>443427</v>
      </c>
      <c r="T19" s="400">
        <v>3390</v>
      </c>
      <c r="U19" s="400">
        <v>3143742</v>
      </c>
      <c r="V19" s="400">
        <v>257.5324</v>
      </c>
      <c r="W19" s="400">
        <v>0</v>
      </c>
      <c r="X19" s="400">
        <v>0</v>
      </c>
      <c r="Y19" s="400">
        <v>0</v>
      </c>
      <c r="Z19" s="400">
        <v>42.0749</v>
      </c>
      <c r="AA19" s="400">
        <v>927.35749999999996</v>
      </c>
      <c r="AB19" s="399" t="s">
        <v>27</v>
      </c>
    </row>
    <row r="20" spans="1:28">
      <c r="A20" s="398" t="s">
        <v>79</v>
      </c>
      <c r="B20" s="399" t="s">
        <v>80</v>
      </c>
      <c r="C20" s="399" t="s">
        <v>81</v>
      </c>
      <c r="D20" s="400">
        <v>53</v>
      </c>
      <c r="E20" s="400">
        <v>1867</v>
      </c>
      <c r="F20" s="400">
        <v>31</v>
      </c>
      <c r="G20" s="400">
        <v>975</v>
      </c>
      <c r="H20" s="400">
        <v>22</v>
      </c>
      <c r="I20" s="400">
        <v>892</v>
      </c>
      <c r="J20" s="400">
        <v>43622</v>
      </c>
      <c r="K20" s="400">
        <v>6317495</v>
      </c>
      <c r="L20" s="400">
        <v>2078</v>
      </c>
      <c r="M20" s="400">
        <v>426064</v>
      </c>
      <c r="N20" s="400">
        <v>5123</v>
      </c>
      <c r="O20" s="400">
        <v>902300</v>
      </c>
      <c r="P20" s="400">
        <v>28476</v>
      </c>
      <c r="Q20" s="400">
        <v>1817018</v>
      </c>
      <c r="R20" s="400">
        <v>0</v>
      </c>
      <c r="S20" s="400">
        <v>0</v>
      </c>
      <c r="T20" s="400">
        <v>7945</v>
      </c>
      <c r="U20" s="400">
        <v>3172113</v>
      </c>
      <c r="V20" s="400">
        <v>144.8236</v>
      </c>
      <c r="W20" s="400">
        <v>205.03559999999999</v>
      </c>
      <c r="X20" s="400">
        <v>176.12729999999999</v>
      </c>
      <c r="Y20" s="400">
        <v>63.808799999999998</v>
      </c>
      <c r="Z20" s="400">
        <v>0</v>
      </c>
      <c r="AA20" s="400">
        <v>399.25900000000001</v>
      </c>
      <c r="AB20" s="399" t="s">
        <v>27</v>
      </c>
    </row>
    <row r="21" spans="1:28">
      <c r="A21" s="398" t="s">
        <v>82</v>
      </c>
      <c r="B21" s="399" t="s">
        <v>83</v>
      </c>
      <c r="C21" s="399" t="s">
        <v>84</v>
      </c>
      <c r="D21" s="400">
        <v>154</v>
      </c>
      <c r="E21" s="400">
        <v>5257</v>
      </c>
      <c r="F21" s="400">
        <v>152</v>
      </c>
      <c r="G21" s="400">
        <v>5187</v>
      </c>
      <c r="H21" s="400">
        <v>2</v>
      </c>
      <c r="I21" s="400">
        <v>70</v>
      </c>
      <c r="J21" s="400">
        <v>174195</v>
      </c>
      <c r="K21" s="400">
        <v>8747245</v>
      </c>
      <c r="L21" s="400">
        <v>625</v>
      </c>
      <c r="M21" s="400">
        <v>45395</v>
      </c>
      <c r="N21" s="400">
        <v>1070</v>
      </c>
      <c r="O21" s="400">
        <v>297512</v>
      </c>
      <c r="P21" s="400">
        <v>63350</v>
      </c>
      <c r="Q21" s="400">
        <v>4941378</v>
      </c>
      <c r="R21" s="400">
        <v>107328</v>
      </c>
      <c r="S21" s="400">
        <v>3219840</v>
      </c>
      <c r="T21" s="400">
        <v>1822</v>
      </c>
      <c r="U21" s="400">
        <v>243120</v>
      </c>
      <c r="V21" s="400">
        <v>50.215200000000003</v>
      </c>
      <c r="W21" s="400">
        <v>72.632000000000005</v>
      </c>
      <c r="X21" s="400">
        <v>278.04860000000002</v>
      </c>
      <c r="Y21" s="400">
        <v>78.001199999999997</v>
      </c>
      <c r="Z21" s="400">
        <v>30</v>
      </c>
      <c r="AA21" s="400">
        <v>133.4358</v>
      </c>
      <c r="AB21" s="399" t="s">
        <v>27</v>
      </c>
    </row>
    <row r="22" spans="1:28">
      <c r="A22" s="398" t="s">
        <v>85</v>
      </c>
      <c r="B22" s="399" t="s">
        <v>86</v>
      </c>
      <c r="C22" s="399" t="s">
        <v>87</v>
      </c>
      <c r="D22" s="400">
        <v>27</v>
      </c>
      <c r="E22" s="400">
        <v>1363</v>
      </c>
      <c r="F22" s="400">
        <v>3</v>
      </c>
      <c r="G22" s="400">
        <v>54</v>
      </c>
      <c r="H22" s="400">
        <v>24</v>
      </c>
      <c r="I22" s="400">
        <v>1309</v>
      </c>
      <c r="J22" s="400">
        <v>7362</v>
      </c>
      <c r="K22" s="400">
        <v>553048</v>
      </c>
      <c r="L22" s="400">
        <v>0</v>
      </c>
      <c r="M22" s="400">
        <v>0</v>
      </c>
      <c r="N22" s="400">
        <v>526</v>
      </c>
      <c r="O22" s="400">
        <v>156748</v>
      </c>
      <c r="P22" s="400">
        <v>1020</v>
      </c>
      <c r="Q22" s="400">
        <v>76500</v>
      </c>
      <c r="R22" s="400">
        <v>0</v>
      </c>
      <c r="S22" s="400">
        <v>0</v>
      </c>
      <c r="T22" s="400">
        <v>5816</v>
      </c>
      <c r="U22" s="400">
        <v>319800</v>
      </c>
      <c r="V22" s="400">
        <v>75.122</v>
      </c>
      <c r="W22" s="400">
        <v>0</v>
      </c>
      <c r="X22" s="400">
        <v>298</v>
      </c>
      <c r="Y22" s="400">
        <v>75</v>
      </c>
      <c r="Z22" s="400">
        <v>0</v>
      </c>
      <c r="AA22" s="400">
        <v>54.986199999999997</v>
      </c>
      <c r="AB22" s="399" t="s">
        <v>27</v>
      </c>
    </row>
    <row r="23" spans="1:28">
      <c r="A23" s="398" t="s">
        <v>88</v>
      </c>
      <c r="B23" s="399" t="s">
        <v>89</v>
      </c>
      <c r="C23" s="399" t="s">
        <v>90</v>
      </c>
      <c r="D23" s="400">
        <v>18</v>
      </c>
      <c r="E23" s="400">
        <v>794</v>
      </c>
      <c r="F23" s="400">
        <v>0</v>
      </c>
      <c r="G23" s="400">
        <v>0</v>
      </c>
      <c r="H23" s="400">
        <v>18</v>
      </c>
      <c r="I23" s="400">
        <v>794</v>
      </c>
      <c r="J23" s="400">
        <v>16622</v>
      </c>
      <c r="K23" s="400">
        <v>1246650</v>
      </c>
      <c r="L23" s="400">
        <v>0</v>
      </c>
      <c r="M23" s="400">
        <v>0</v>
      </c>
      <c r="N23" s="400">
        <v>0</v>
      </c>
      <c r="O23" s="400">
        <v>0</v>
      </c>
      <c r="P23" s="400">
        <v>0</v>
      </c>
      <c r="Q23" s="400">
        <v>0</v>
      </c>
      <c r="R23" s="400">
        <v>0</v>
      </c>
      <c r="S23" s="400">
        <v>0</v>
      </c>
      <c r="T23" s="400">
        <v>16622</v>
      </c>
      <c r="U23" s="400">
        <v>1246650</v>
      </c>
      <c r="V23" s="400">
        <v>75</v>
      </c>
      <c r="W23" s="400">
        <v>0</v>
      </c>
      <c r="X23" s="400">
        <v>0</v>
      </c>
      <c r="Y23" s="400">
        <v>0</v>
      </c>
      <c r="Z23" s="400">
        <v>0</v>
      </c>
      <c r="AA23" s="400">
        <v>75</v>
      </c>
      <c r="AB23" s="399" t="s">
        <v>27</v>
      </c>
    </row>
    <row r="24" spans="1:28">
      <c r="A24" s="398" t="s">
        <v>88</v>
      </c>
      <c r="B24" s="399" t="s">
        <v>91</v>
      </c>
      <c r="C24" s="399" t="s">
        <v>92</v>
      </c>
      <c r="D24" s="400">
        <v>101</v>
      </c>
      <c r="E24" s="400">
        <v>2620</v>
      </c>
      <c r="F24" s="400">
        <v>101</v>
      </c>
      <c r="G24" s="400">
        <v>2620</v>
      </c>
      <c r="H24" s="400">
        <v>0</v>
      </c>
      <c r="I24" s="400">
        <v>0</v>
      </c>
      <c r="J24" s="400">
        <v>57500</v>
      </c>
      <c r="K24" s="400">
        <v>2970000</v>
      </c>
      <c r="L24" s="400">
        <v>0</v>
      </c>
      <c r="M24" s="400">
        <v>0</v>
      </c>
      <c r="N24" s="400">
        <v>31500</v>
      </c>
      <c r="O24" s="400">
        <v>1620000</v>
      </c>
      <c r="P24" s="400">
        <v>26000</v>
      </c>
      <c r="Q24" s="400">
        <v>1350000</v>
      </c>
      <c r="R24" s="400">
        <v>0</v>
      </c>
      <c r="S24" s="400">
        <v>0</v>
      </c>
      <c r="T24" s="400">
        <v>0</v>
      </c>
      <c r="U24" s="400">
        <v>0</v>
      </c>
      <c r="V24" s="400">
        <v>51.652200000000001</v>
      </c>
      <c r="W24" s="400">
        <v>0</v>
      </c>
      <c r="X24" s="400">
        <v>51.428600000000003</v>
      </c>
      <c r="Y24" s="400">
        <v>51.923099999999998</v>
      </c>
      <c r="Z24" s="400">
        <v>0</v>
      </c>
      <c r="AA24" s="400">
        <v>0</v>
      </c>
      <c r="AB24" s="399" t="s">
        <v>27</v>
      </c>
    </row>
    <row r="25" spans="1:28">
      <c r="A25" s="398" t="s">
        <v>88</v>
      </c>
      <c r="B25" s="399" t="s">
        <v>93</v>
      </c>
      <c r="C25" s="399" t="s">
        <v>94</v>
      </c>
      <c r="D25" s="400">
        <v>78</v>
      </c>
      <c r="E25" s="400">
        <v>2043</v>
      </c>
      <c r="F25" s="400">
        <v>65</v>
      </c>
      <c r="G25" s="400">
        <v>1474</v>
      </c>
      <c r="H25" s="400">
        <v>13</v>
      </c>
      <c r="I25" s="400">
        <v>569</v>
      </c>
      <c r="J25" s="400">
        <v>93166</v>
      </c>
      <c r="K25" s="400">
        <v>6028466</v>
      </c>
      <c r="L25" s="400">
        <v>0</v>
      </c>
      <c r="M25" s="400">
        <v>0</v>
      </c>
      <c r="N25" s="400">
        <v>10812</v>
      </c>
      <c r="O25" s="400">
        <v>1120355</v>
      </c>
      <c r="P25" s="400">
        <v>49619</v>
      </c>
      <c r="Q25" s="400">
        <v>2522895</v>
      </c>
      <c r="R25" s="400">
        <v>19868</v>
      </c>
      <c r="S25" s="400">
        <v>1236100</v>
      </c>
      <c r="T25" s="400">
        <v>12867</v>
      </c>
      <c r="U25" s="400">
        <v>1149116</v>
      </c>
      <c r="V25" s="400">
        <v>64.706699999999998</v>
      </c>
      <c r="W25" s="400">
        <v>0</v>
      </c>
      <c r="X25" s="400">
        <v>103.62139999999999</v>
      </c>
      <c r="Y25" s="400">
        <v>50.845300000000002</v>
      </c>
      <c r="Z25" s="400">
        <v>62.215600000000002</v>
      </c>
      <c r="AA25" s="400">
        <v>89.307199999999995</v>
      </c>
      <c r="AB25" s="399" t="s">
        <v>27</v>
      </c>
    </row>
    <row r="26" spans="1:28">
      <c r="A26" s="398" t="s">
        <v>95</v>
      </c>
      <c r="B26" s="399" t="s">
        <v>96</v>
      </c>
      <c r="C26" s="399" t="s">
        <v>97</v>
      </c>
      <c r="D26" s="400">
        <v>16</v>
      </c>
      <c r="E26" s="400">
        <v>436</v>
      </c>
      <c r="F26" s="400">
        <v>16</v>
      </c>
      <c r="G26" s="400">
        <v>436</v>
      </c>
      <c r="H26" s="400">
        <v>0</v>
      </c>
      <c r="I26" s="400">
        <v>0</v>
      </c>
      <c r="J26" s="400">
        <v>3161</v>
      </c>
      <c r="K26" s="400">
        <v>257198</v>
      </c>
      <c r="L26" s="400">
        <v>28</v>
      </c>
      <c r="M26" s="400">
        <v>10485</v>
      </c>
      <c r="N26" s="400">
        <v>1946</v>
      </c>
      <c r="O26" s="400">
        <v>182919</v>
      </c>
      <c r="P26" s="400">
        <v>715</v>
      </c>
      <c r="Q26" s="400">
        <v>46296</v>
      </c>
      <c r="R26" s="400">
        <v>472</v>
      </c>
      <c r="S26" s="400">
        <v>17498</v>
      </c>
      <c r="T26" s="400">
        <v>0</v>
      </c>
      <c r="U26" s="400">
        <v>0</v>
      </c>
      <c r="V26" s="400">
        <v>81.366</v>
      </c>
      <c r="W26" s="400">
        <v>374.46429999999998</v>
      </c>
      <c r="X26" s="400">
        <v>93.997399999999999</v>
      </c>
      <c r="Y26" s="400">
        <v>64.749700000000004</v>
      </c>
      <c r="Z26" s="400">
        <v>37.072000000000003</v>
      </c>
      <c r="AA26" s="400">
        <v>0</v>
      </c>
      <c r="AB26" s="399" t="s">
        <v>27</v>
      </c>
    </row>
    <row r="27" spans="1:28">
      <c r="A27" s="398" t="s">
        <v>95</v>
      </c>
      <c r="B27" s="399" t="s">
        <v>98</v>
      </c>
      <c r="C27" s="399" t="s">
        <v>99</v>
      </c>
      <c r="D27" s="400">
        <v>52</v>
      </c>
      <c r="E27" s="400">
        <v>1606</v>
      </c>
      <c r="F27" s="400">
        <v>26</v>
      </c>
      <c r="G27" s="400">
        <v>726</v>
      </c>
      <c r="H27" s="400">
        <v>26</v>
      </c>
      <c r="I27" s="400">
        <v>880</v>
      </c>
      <c r="J27" s="400">
        <v>24345</v>
      </c>
      <c r="K27" s="400">
        <v>5671523</v>
      </c>
      <c r="L27" s="400">
        <v>6257</v>
      </c>
      <c r="M27" s="400">
        <v>4148485</v>
      </c>
      <c r="N27" s="400">
        <v>5008</v>
      </c>
      <c r="O27" s="400">
        <v>580856</v>
      </c>
      <c r="P27" s="400">
        <v>3205</v>
      </c>
      <c r="Q27" s="400">
        <v>211598</v>
      </c>
      <c r="R27" s="400">
        <v>0</v>
      </c>
      <c r="S27" s="400">
        <v>0</v>
      </c>
      <c r="T27" s="400">
        <v>9875</v>
      </c>
      <c r="U27" s="400">
        <v>730584</v>
      </c>
      <c r="V27" s="400">
        <v>232.96459999999999</v>
      </c>
      <c r="W27" s="400">
        <v>663.01499999999999</v>
      </c>
      <c r="X27" s="400">
        <v>115.98560000000001</v>
      </c>
      <c r="Y27" s="400">
        <v>66.021199999999993</v>
      </c>
      <c r="Z27" s="400">
        <v>0</v>
      </c>
      <c r="AA27" s="400">
        <v>73.983199999999997</v>
      </c>
      <c r="AB27" s="399" t="s">
        <v>27</v>
      </c>
    </row>
    <row r="28" spans="1:28">
      <c r="A28" s="398" t="s">
        <v>100</v>
      </c>
      <c r="B28" s="399" t="s">
        <v>101</v>
      </c>
      <c r="C28" s="399" t="s">
        <v>102</v>
      </c>
      <c r="D28" s="400">
        <v>2</v>
      </c>
      <c r="E28" s="400">
        <v>64</v>
      </c>
      <c r="F28" s="400">
        <v>2</v>
      </c>
      <c r="G28" s="400">
        <v>64</v>
      </c>
      <c r="H28" s="400">
        <v>0</v>
      </c>
      <c r="I28" s="400">
        <v>0</v>
      </c>
      <c r="J28" s="400">
        <v>0</v>
      </c>
      <c r="K28" s="400">
        <v>0</v>
      </c>
      <c r="L28" s="400">
        <v>0</v>
      </c>
      <c r="M28" s="400">
        <v>0</v>
      </c>
      <c r="N28" s="400">
        <v>0</v>
      </c>
      <c r="O28" s="400">
        <v>0</v>
      </c>
      <c r="P28" s="400">
        <v>0</v>
      </c>
      <c r="Q28" s="400">
        <v>0</v>
      </c>
      <c r="R28" s="400">
        <v>0</v>
      </c>
      <c r="S28" s="400">
        <v>0</v>
      </c>
      <c r="T28" s="400">
        <v>0</v>
      </c>
      <c r="U28" s="400">
        <v>0</v>
      </c>
      <c r="V28" s="400">
        <v>0</v>
      </c>
      <c r="W28" s="400">
        <v>0</v>
      </c>
      <c r="X28" s="400">
        <v>0</v>
      </c>
      <c r="Y28" s="400">
        <v>0</v>
      </c>
      <c r="Z28" s="400">
        <v>0</v>
      </c>
      <c r="AA28" s="400">
        <v>0</v>
      </c>
      <c r="AB28" s="399" t="s">
        <v>27</v>
      </c>
    </row>
    <row r="29" spans="1:28">
      <c r="A29" s="398" t="s">
        <v>103</v>
      </c>
      <c r="B29" s="399" t="s">
        <v>104</v>
      </c>
      <c r="C29" s="399" t="s">
        <v>105</v>
      </c>
      <c r="D29" s="400">
        <v>53</v>
      </c>
      <c r="E29" s="400">
        <v>1253</v>
      </c>
      <c r="F29" s="400">
        <v>53</v>
      </c>
      <c r="G29" s="400">
        <v>1253</v>
      </c>
      <c r="H29" s="400">
        <v>0</v>
      </c>
      <c r="I29" s="400">
        <v>0</v>
      </c>
      <c r="J29" s="400">
        <v>18692</v>
      </c>
      <c r="K29" s="400">
        <v>891784</v>
      </c>
      <c r="L29" s="400">
        <v>0</v>
      </c>
      <c r="M29" s="400">
        <v>0</v>
      </c>
      <c r="N29" s="400">
        <v>9856</v>
      </c>
      <c r="O29" s="400">
        <v>591360</v>
      </c>
      <c r="P29" s="400">
        <v>8836</v>
      </c>
      <c r="Q29" s="400">
        <v>300424</v>
      </c>
      <c r="R29" s="400">
        <v>0</v>
      </c>
      <c r="S29" s="400">
        <v>0</v>
      </c>
      <c r="T29" s="400">
        <v>0</v>
      </c>
      <c r="U29" s="400">
        <v>0</v>
      </c>
      <c r="V29" s="400">
        <v>47.709400000000002</v>
      </c>
      <c r="W29" s="400">
        <v>0</v>
      </c>
      <c r="X29" s="400">
        <v>60</v>
      </c>
      <c r="Y29" s="400">
        <v>34</v>
      </c>
      <c r="Z29" s="400">
        <v>0</v>
      </c>
      <c r="AA29" s="400">
        <v>0</v>
      </c>
      <c r="AB29" s="399" t="s">
        <v>27</v>
      </c>
    </row>
    <row r="30" spans="1:28">
      <c r="A30" s="398" t="s">
        <v>106</v>
      </c>
      <c r="B30" s="399" t="s">
        <v>107</v>
      </c>
      <c r="C30" s="399" t="s">
        <v>108</v>
      </c>
      <c r="D30" s="400">
        <v>27</v>
      </c>
      <c r="E30" s="400">
        <v>927</v>
      </c>
      <c r="F30" s="400">
        <v>15</v>
      </c>
      <c r="G30" s="400">
        <v>421</v>
      </c>
      <c r="H30" s="400">
        <v>12</v>
      </c>
      <c r="I30" s="400">
        <v>506</v>
      </c>
      <c r="J30" s="400">
        <v>24910</v>
      </c>
      <c r="K30" s="400">
        <v>1181238</v>
      </c>
      <c r="L30" s="400">
        <v>0</v>
      </c>
      <c r="M30" s="400">
        <v>0</v>
      </c>
      <c r="N30" s="400">
        <v>12316</v>
      </c>
      <c r="O30" s="400">
        <v>566538</v>
      </c>
      <c r="P30" s="400">
        <v>6138</v>
      </c>
      <c r="Q30" s="400">
        <v>283245</v>
      </c>
      <c r="R30" s="400">
        <v>2146</v>
      </c>
      <c r="S30" s="400">
        <v>98719</v>
      </c>
      <c r="T30" s="400">
        <v>4310</v>
      </c>
      <c r="U30" s="400">
        <v>232736</v>
      </c>
      <c r="V30" s="400">
        <v>47.420200000000001</v>
      </c>
      <c r="W30" s="400">
        <v>0</v>
      </c>
      <c r="X30" s="400">
        <v>46.0002</v>
      </c>
      <c r="Y30" s="400">
        <v>46.146099999999997</v>
      </c>
      <c r="Z30" s="400">
        <v>46.001399999999997</v>
      </c>
      <c r="AA30" s="400">
        <v>53.999099999999999</v>
      </c>
      <c r="AB30" s="399" t="s">
        <v>27</v>
      </c>
    </row>
    <row r="31" spans="1:28">
      <c r="A31" s="398" t="s">
        <v>109</v>
      </c>
      <c r="B31" s="399" t="s">
        <v>110</v>
      </c>
      <c r="C31" s="399" t="s">
        <v>111</v>
      </c>
      <c r="D31" s="400">
        <v>41</v>
      </c>
      <c r="E31" s="400">
        <v>1220</v>
      </c>
      <c r="F31" s="400">
        <v>41</v>
      </c>
      <c r="G31" s="400">
        <v>1220</v>
      </c>
      <c r="H31" s="400">
        <v>0</v>
      </c>
      <c r="I31" s="400">
        <v>0</v>
      </c>
      <c r="J31" s="400">
        <v>24114</v>
      </c>
      <c r="K31" s="400">
        <v>2099405</v>
      </c>
      <c r="L31" s="400">
        <v>0</v>
      </c>
      <c r="M31" s="400">
        <v>0</v>
      </c>
      <c r="N31" s="400">
        <v>11755</v>
      </c>
      <c r="O31" s="400">
        <v>1234275</v>
      </c>
      <c r="P31" s="400">
        <v>12359</v>
      </c>
      <c r="Q31" s="400">
        <v>865130</v>
      </c>
      <c r="R31" s="400">
        <v>0</v>
      </c>
      <c r="S31" s="400">
        <v>0</v>
      </c>
      <c r="T31" s="400">
        <v>0</v>
      </c>
      <c r="U31" s="400">
        <v>0</v>
      </c>
      <c r="V31" s="400">
        <v>87.061700000000002</v>
      </c>
      <c r="W31" s="400">
        <v>0</v>
      </c>
      <c r="X31" s="400">
        <v>105</v>
      </c>
      <c r="Y31" s="400">
        <v>70</v>
      </c>
      <c r="Z31" s="400">
        <v>0</v>
      </c>
      <c r="AA31" s="400">
        <v>0</v>
      </c>
      <c r="AB31" s="399" t="s">
        <v>27</v>
      </c>
    </row>
    <row r="32" spans="1:28">
      <c r="A32" s="398" t="s">
        <v>112</v>
      </c>
      <c r="B32" s="399" t="s">
        <v>113</v>
      </c>
      <c r="C32" s="399" t="s">
        <v>114</v>
      </c>
      <c r="D32" s="400">
        <v>94</v>
      </c>
      <c r="E32" s="400">
        <v>2051</v>
      </c>
      <c r="F32" s="400">
        <v>94</v>
      </c>
      <c r="G32" s="400">
        <v>2051</v>
      </c>
      <c r="H32" s="400">
        <v>0</v>
      </c>
      <c r="I32" s="400">
        <v>0</v>
      </c>
      <c r="J32" s="400">
        <v>63996</v>
      </c>
      <c r="K32" s="400">
        <v>2647017</v>
      </c>
      <c r="L32" s="400">
        <v>0</v>
      </c>
      <c r="M32" s="400">
        <v>0</v>
      </c>
      <c r="N32" s="400">
        <v>29385</v>
      </c>
      <c r="O32" s="400">
        <v>1707269</v>
      </c>
      <c r="P32" s="400">
        <v>14519</v>
      </c>
      <c r="Q32" s="400">
        <v>399273</v>
      </c>
      <c r="R32" s="400">
        <v>20092</v>
      </c>
      <c r="S32" s="400">
        <v>540475</v>
      </c>
      <c r="T32" s="400">
        <v>0</v>
      </c>
      <c r="U32" s="400">
        <v>0</v>
      </c>
      <c r="V32" s="400">
        <v>41.362200000000001</v>
      </c>
      <c r="W32" s="400">
        <v>0</v>
      </c>
      <c r="X32" s="400">
        <v>58.1</v>
      </c>
      <c r="Y32" s="400">
        <v>27.5</v>
      </c>
      <c r="Z32" s="400">
        <v>26.9</v>
      </c>
      <c r="AA32" s="400">
        <v>0</v>
      </c>
      <c r="AB32" s="399" t="s">
        <v>27</v>
      </c>
    </row>
    <row r="33" spans="1:28">
      <c r="A33" s="398" t="s">
        <v>115</v>
      </c>
      <c r="B33" s="399" t="s">
        <v>116</v>
      </c>
      <c r="C33" s="399" t="s">
        <v>117</v>
      </c>
      <c r="D33" s="400">
        <v>7</v>
      </c>
      <c r="E33" s="400">
        <v>119</v>
      </c>
      <c r="F33" s="400">
        <v>7</v>
      </c>
      <c r="G33" s="400">
        <v>119</v>
      </c>
      <c r="H33" s="400">
        <v>0</v>
      </c>
      <c r="I33" s="400">
        <v>0</v>
      </c>
      <c r="J33" s="400">
        <v>13789</v>
      </c>
      <c r="K33" s="400">
        <v>234866</v>
      </c>
      <c r="L33" s="400">
        <v>0</v>
      </c>
      <c r="M33" s="400">
        <v>0</v>
      </c>
      <c r="N33" s="400">
        <v>0</v>
      </c>
      <c r="O33" s="400">
        <v>0</v>
      </c>
      <c r="P33" s="400">
        <v>0</v>
      </c>
      <c r="Q33" s="400">
        <v>0</v>
      </c>
      <c r="R33" s="400">
        <v>13789</v>
      </c>
      <c r="S33" s="400">
        <v>234866</v>
      </c>
      <c r="T33" s="400">
        <v>0</v>
      </c>
      <c r="U33" s="400">
        <v>0</v>
      </c>
      <c r="V33" s="400">
        <v>17.032900000000001</v>
      </c>
      <c r="W33" s="400">
        <v>0</v>
      </c>
      <c r="X33" s="400">
        <v>0</v>
      </c>
      <c r="Y33" s="400">
        <v>0</v>
      </c>
      <c r="Z33" s="400">
        <v>17.032900000000001</v>
      </c>
      <c r="AA33" s="400">
        <v>0</v>
      </c>
      <c r="AB33" s="399" t="s">
        <v>27</v>
      </c>
    </row>
    <row r="34" spans="1:28">
      <c r="A34" s="398" t="s">
        <v>115</v>
      </c>
      <c r="B34" s="399" t="s">
        <v>118</v>
      </c>
      <c r="C34" s="399" t="s">
        <v>119</v>
      </c>
      <c r="D34" s="400">
        <v>59</v>
      </c>
      <c r="E34" s="400">
        <v>1233</v>
      </c>
      <c r="F34" s="400">
        <v>59</v>
      </c>
      <c r="G34" s="400">
        <v>1233</v>
      </c>
      <c r="H34" s="400">
        <v>0</v>
      </c>
      <c r="I34" s="400">
        <v>0</v>
      </c>
      <c r="J34" s="400">
        <v>47702</v>
      </c>
      <c r="K34" s="400">
        <v>4674796</v>
      </c>
      <c r="L34" s="400">
        <v>0</v>
      </c>
      <c r="M34" s="400">
        <v>0</v>
      </c>
      <c r="N34" s="400">
        <v>47702</v>
      </c>
      <c r="O34" s="400">
        <v>4674796</v>
      </c>
      <c r="P34" s="400">
        <v>0</v>
      </c>
      <c r="Q34" s="400">
        <v>0</v>
      </c>
      <c r="R34" s="400">
        <v>0</v>
      </c>
      <c r="S34" s="400">
        <v>0</v>
      </c>
      <c r="T34" s="400">
        <v>0</v>
      </c>
      <c r="U34" s="400">
        <v>0</v>
      </c>
      <c r="V34" s="400">
        <v>98</v>
      </c>
      <c r="W34" s="400">
        <v>0</v>
      </c>
      <c r="X34" s="400">
        <v>98</v>
      </c>
      <c r="Y34" s="400">
        <v>0</v>
      </c>
      <c r="Z34" s="400">
        <v>0</v>
      </c>
      <c r="AA34" s="400">
        <v>0</v>
      </c>
      <c r="AB34" s="399" t="s">
        <v>27</v>
      </c>
    </row>
    <row r="35" spans="1:28">
      <c r="A35" s="398" t="s">
        <v>120</v>
      </c>
      <c r="B35" s="399" t="s">
        <v>121</v>
      </c>
      <c r="C35" s="399" t="s">
        <v>122</v>
      </c>
      <c r="D35" s="400">
        <v>43</v>
      </c>
      <c r="E35" s="400">
        <v>1674</v>
      </c>
      <c r="F35" s="400">
        <v>32</v>
      </c>
      <c r="G35" s="400">
        <v>1189</v>
      </c>
      <c r="H35" s="400">
        <v>11</v>
      </c>
      <c r="I35" s="400">
        <v>485</v>
      </c>
      <c r="J35" s="400">
        <v>41526</v>
      </c>
      <c r="K35" s="400">
        <v>3466863</v>
      </c>
      <c r="L35" s="400">
        <v>0</v>
      </c>
      <c r="M35" s="400">
        <v>0</v>
      </c>
      <c r="N35" s="400">
        <v>18957</v>
      </c>
      <c r="O35" s="400">
        <v>1408040</v>
      </c>
      <c r="P35" s="400">
        <v>16097</v>
      </c>
      <c r="Q35" s="400">
        <v>881146</v>
      </c>
      <c r="R35" s="400">
        <v>0</v>
      </c>
      <c r="S35" s="400">
        <v>0</v>
      </c>
      <c r="T35" s="400">
        <v>6472</v>
      </c>
      <c r="U35" s="400">
        <v>1177677</v>
      </c>
      <c r="V35" s="400">
        <v>83.486599999999996</v>
      </c>
      <c r="W35" s="400">
        <v>0</v>
      </c>
      <c r="X35" s="400">
        <v>74.275499999999994</v>
      </c>
      <c r="Y35" s="400">
        <v>54.739800000000002</v>
      </c>
      <c r="Z35" s="400">
        <v>0</v>
      </c>
      <c r="AA35" s="400">
        <v>181.9649</v>
      </c>
      <c r="AB35" s="399" t="s">
        <v>27</v>
      </c>
    </row>
    <row r="36" spans="1:28">
      <c r="A36" s="398" t="s">
        <v>123</v>
      </c>
      <c r="B36" s="399" t="s">
        <v>124</v>
      </c>
      <c r="C36" s="399" t="s">
        <v>125</v>
      </c>
      <c r="D36" s="400">
        <v>188</v>
      </c>
      <c r="E36" s="400">
        <v>6176</v>
      </c>
      <c r="F36" s="400">
        <v>188</v>
      </c>
      <c r="G36" s="400">
        <v>6176</v>
      </c>
      <c r="H36" s="400">
        <v>0</v>
      </c>
      <c r="I36" s="400">
        <v>0</v>
      </c>
      <c r="J36" s="400">
        <v>53299</v>
      </c>
      <c r="K36" s="400">
        <v>4085279</v>
      </c>
      <c r="L36" s="400">
        <v>3208</v>
      </c>
      <c r="M36" s="400">
        <v>888771</v>
      </c>
      <c r="N36" s="400">
        <v>12631</v>
      </c>
      <c r="O36" s="400">
        <v>1394549</v>
      </c>
      <c r="P36" s="400">
        <v>33572</v>
      </c>
      <c r="Q36" s="400">
        <v>1755766</v>
      </c>
      <c r="R36" s="400">
        <v>3888</v>
      </c>
      <c r="S36" s="400">
        <v>46193</v>
      </c>
      <c r="T36" s="400">
        <v>0</v>
      </c>
      <c r="U36" s="400">
        <v>0</v>
      </c>
      <c r="V36" s="400">
        <v>76.648300000000006</v>
      </c>
      <c r="W36" s="400">
        <v>277.04829999999998</v>
      </c>
      <c r="X36" s="400">
        <v>110.40689999999999</v>
      </c>
      <c r="Y36" s="400">
        <v>52.298499999999997</v>
      </c>
      <c r="Z36" s="400">
        <v>11.8809</v>
      </c>
      <c r="AA36" s="400">
        <v>0</v>
      </c>
      <c r="AB36" s="399" t="s">
        <v>27</v>
      </c>
    </row>
    <row r="37" spans="1:28">
      <c r="A37" s="398" t="s">
        <v>126</v>
      </c>
      <c r="B37" s="399" t="s">
        <v>127</v>
      </c>
      <c r="C37" s="399" t="s">
        <v>128</v>
      </c>
      <c r="D37" s="400">
        <v>113</v>
      </c>
      <c r="E37" s="400">
        <v>2417</v>
      </c>
      <c r="F37" s="400">
        <v>113</v>
      </c>
      <c r="G37" s="400">
        <v>2417</v>
      </c>
      <c r="H37" s="400">
        <v>0</v>
      </c>
      <c r="I37" s="400">
        <v>0</v>
      </c>
      <c r="J37" s="400">
        <v>55076</v>
      </c>
      <c r="K37" s="400">
        <v>7386153</v>
      </c>
      <c r="L37" s="400">
        <v>14251</v>
      </c>
      <c r="M37" s="400">
        <v>3463178</v>
      </c>
      <c r="N37" s="400">
        <v>13965</v>
      </c>
      <c r="O37" s="400">
        <v>2024925</v>
      </c>
      <c r="P37" s="400">
        <v>13855</v>
      </c>
      <c r="Q37" s="400">
        <v>1260805</v>
      </c>
      <c r="R37" s="400">
        <v>13005</v>
      </c>
      <c r="S37" s="400">
        <v>637245</v>
      </c>
      <c r="T37" s="400">
        <v>0</v>
      </c>
      <c r="U37" s="400">
        <v>0</v>
      </c>
      <c r="V37" s="400">
        <v>134.10839999999999</v>
      </c>
      <c r="W37" s="400">
        <v>243.01300000000001</v>
      </c>
      <c r="X37" s="400">
        <v>145</v>
      </c>
      <c r="Y37" s="400">
        <v>91</v>
      </c>
      <c r="Z37" s="400">
        <v>49</v>
      </c>
      <c r="AA37" s="400">
        <v>0</v>
      </c>
      <c r="AB37" s="399" t="s">
        <v>27</v>
      </c>
    </row>
    <row r="38" spans="1:28">
      <c r="A38" s="398" t="s">
        <v>129</v>
      </c>
      <c r="B38" s="399" t="s">
        <v>130</v>
      </c>
      <c r="C38" s="399" t="s">
        <v>131</v>
      </c>
      <c r="D38" s="400">
        <v>51</v>
      </c>
      <c r="E38" s="400">
        <v>988</v>
      </c>
      <c r="F38" s="400">
        <v>51</v>
      </c>
      <c r="G38" s="400">
        <v>988</v>
      </c>
      <c r="H38" s="400">
        <v>0</v>
      </c>
      <c r="I38" s="400">
        <v>0</v>
      </c>
      <c r="J38" s="400">
        <v>60660</v>
      </c>
      <c r="K38" s="400">
        <v>1125650</v>
      </c>
      <c r="L38" s="400">
        <v>0</v>
      </c>
      <c r="M38" s="400">
        <v>0</v>
      </c>
      <c r="N38" s="400">
        <v>0</v>
      </c>
      <c r="O38" s="400">
        <v>0</v>
      </c>
      <c r="P38" s="400">
        <v>0</v>
      </c>
      <c r="Q38" s="400">
        <v>0</v>
      </c>
      <c r="R38" s="400">
        <v>60660</v>
      </c>
      <c r="S38" s="400">
        <v>1125650</v>
      </c>
      <c r="T38" s="400">
        <v>0</v>
      </c>
      <c r="U38" s="400">
        <v>0</v>
      </c>
      <c r="V38" s="400">
        <v>18.556699999999999</v>
      </c>
      <c r="W38" s="400">
        <v>0</v>
      </c>
      <c r="X38" s="400">
        <v>0</v>
      </c>
      <c r="Y38" s="400">
        <v>0</v>
      </c>
      <c r="Z38" s="400">
        <v>18.556699999999999</v>
      </c>
      <c r="AA38" s="400">
        <v>0</v>
      </c>
      <c r="AB38" s="399" t="s">
        <v>27</v>
      </c>
    </row>
    <row r="39" spans="1:28">
      <c r="A39" s="398" t="s">
        <v>132</v>
      </c>
      <c r="B39" s="399" t="s">
        <v>133</v>
      </c>
      <c r="C39" s="399" t="s">
        <v>134</v>
      </c>
      <c r="D39" s="400">
        <v>36</v>
      </c>
      <c r="E39" s="400">
        <v>835</v>
      </c>
      <c r="F39" s="400">
        <v>36</v>
      </c>
      <c r="G39" s="400">
        <v>835</v>
      </c>
      <c r="H39" s="400">
        <v>0</v>
      </c>
      <c r="I39" s="400">
        <v>0</v>
      </c>
      <c r="J39" s="400">
        <v>17109</v>
      </c>
      <c r="K39" s="400">
        <v>961432</v>
      </c>
      <c r="L39" s="400">
        <v>0</v>
      </c>
      <c r="M39" s="400">
        <v>0</v>
      </c>
      <c r="N39" s="400">
        <v>224</v>
      </c>
      <c r="O39" s="400">
        <v>18556</v>
      </c>
      <c r="P39" s="400">
        <v>16885</v>
      </c>
      <c r="Q39" s="400">
        <v>942876</v>
      </c>
      <c r="R39" s="400">
        <v>0</v>
      </c>
      <c r="S39" s="400">
        <v>0</v>
      </c>
      <c r="T39" s="400">
        <v>0</v>
      </c>
      <c r="U39" s="400">
        <v>0</v>
      </c>
      <c r="V39" s="400">
        <v>56.194499999999998</v>
      </c>
      <c r="W39" s="400">
        <v>0</v>
      </c>
      <c r="X39" s="400">
        <v>82.839299999999994</v>
      </c>
      <c r="Y39" s="400">
        <v>55.841000000000001</v>
      </c>
      <c r="Z39" s="400">
        <v>0</v>
      </c>
      <c r="AA39" s="400">
        <v>0</v>
      </c>
      <c r="AB39" s="399" t="s">
        <v>27</v>
      </c>
    </row>
    <row r="40" spans="1:28">
      <c r="A40" s="398" t="s">
        <v>135</v>
      </c>
      <c r="B40" s="399" t="s">
        <v>136</v>
      </c>
      <c r="C40" s="399" t="s">
        <v>137</v>
      </c>
      <c r="D40" s="400">
        <v>45</v>
      </c>
      <c r="E40" s="400">
        <v>1441</v>
      </c>
      <c r="F40" s="400">
        <v>45</v>
      </c>
      <c r="G40" s="400">
        <v>1441</v>
      </c>
      <c r="H40" s="400">
        <v>0</v>
      </c>
      <c r="I40" s="400">
        <v>0</v>
      </c>
      <c r="J40" s="400">
        <v>12679</v>
      </c>
      <c r="K40" s="400">
        <v>3519747</v>
      </c>
      <c r="L40" s="400">
        <v>2067</v>
      </c>
      <c r="M40" s="400">
        <v>952703</v>
      </c>
      <c r="N40" s="400">
        <v>3578</v>
      </c>
      <c r="O40" s="400">
        <v>910318</v>
      </c>
      <c r="P40" s="400">
        <v>2895</v>
      </c>
      <c r="Q40" s="400">
        <v>276934</v>
      </c>
      <c r="R40" s="400">
        <v>0</v>
      </c>
      <c r="S40" s="400">
        <v>0</v>
      </c>
      <c r="T40" s="400">
        <v>4139</v>
      </c>
      <c r="U40" s="400">
        <v>1379792</v>
      </c>
      <c r="V40" s="400">
        <v>277.60449999999997</v>
      </c>
      <c r="W40" s="400">
        <v>460.911</v>
      </c>
      <c r="X40" s="400">
        <v>254.42089999999999</v>
      </c>
      <c r="Y40" s="400">
        <v>95.659400000000005</v>
      </c>
      <c r="Z40" s="400">
        <v>0</v>
      </c>
      <c r="AA40" s="400">
        <v>333.36360000000002</v>
      </c>
      <c r="AB40" s="399" t="s">
        <v>27</v>
      </c>
    </row>
    <row r="41" spans="1:28">
      <c r="A41" s="398" t="s">
        <v>138</v>
      </c>
      <c r="B41" s="399" t="s">
        <v>139</v>
      </c>
      <c r="C41" s="399" t="s">
        <v>140</v>
      </c>
      <c r="D41" s="400">
        <v>6</v>
      </c>
      <c r="E41" s="400">
        <v>170</v>
      </c>
      <c r="F41" s="400">
        <v>6</v>
      </c>
      <c r="G41" s="400">
        <v>170</v>
      </c>
      <c r="H41" s="400">
        <v>0</v>
      </c>
      <c r="I41" s="400">
        <v>0</v>
      </c>
      <c r="J41" s="400">
        <v>9918</v>
      </c>
      <c r="K41" s="400">
        <v>546581</v>
      </c>
      <c r="L41" s="400">
        <v>0</v>
      </c>
      <c r="M41" s="400">
        <v>0</v>
      </c>
      <c r="N41" s="400">
        <v>0</v>
      </c>
      <c r="O41" s="400">
        <v>0</v>
      </c>
      <c r="P41" s="400">
        <v>0</v>
      </c>
      <c r="Q41" s="400">
        <v>0</v>
      </c>
      <c r="R41" s="400">
        <v>9918</v>
      </c>
      <c r="S41" s="400">
        <v>546581</v>
      </c>
      <c r="T41" s="400">
        <v>0</v>
      </c>
      <c r="U41" s="400">
        <v>0</v>
      </c>
      <c r="V41" s="400">
        <v>55.11</v>
      </c>
      <c r="W41" s="400">
        <v>0</v>
      </c>
      <c r="X41" s="400">
        <v>0</v>
      </c>
      <c r="Y41" s="400">
        <v>0</v>
      </c>
      <c r="Z41" s="400">
        <v>55.11</v>
      </c>
      <c r="AA41" s="400">
        <v>0</v>
      </c>
      <c r="AB41" s="399" t="s">
        <v>27</v>
      </c>
    </row>
    <row r="42" spans="1:28">
      <c r="A42" s="398" t="s">
        <v>141</v>
      </c>
      <c r="B42" s="399" t="s">
        <v>142</v>
      </c>
      <c r="C42" s="399" t="s">
        <v>143</v>
      </c>
      <c r="D42" s="400">
        <v>5</v>
      </c>
      <c r="E42" s="400">
        <v>92</v>
      </c>
      <c r="F42" s="400">
        <v>5</v>
      </c>
      <c r="G42" s="400">
        <v>92</v>
      </c>
      <c r="H42" s="400">
        <v>0</v>
      </c>
      <c r="I42" s="400">
        <v>0</v>
      </c>
      <c r="J42" s="400">
        <v>9594</v>
      </c>
      <c r="K42" s="400">
        <v>212411</v>
      </c>
      <c r="L42" s="400">
        <v>0</v>
      </c>
      <c r="M42" s="400">
        <v>0</v>
      </c>
      <c r="N42" s="400">
        <v>0</v>
      </c>
      <c r="O42" s="400">
        <v>0</v>
      </c>
      <c r="P42" s="400">
        <v>0</v>
      </c>
      <c r="Q42" s="400">
        <v>0</v>
      </c>
      <c r="R42" s="400">
        <v>9594</v>
      </c>
      <c r="S42" s="400">
        <v>212411</v>
      </c>
      <c r="T42" s="400">
        <v>0</v>
      </c>
      <c r="U42" s="400">
        <v>0</v>
      </c>
      <c r="V42" s="400">
        <v>22.14</v>
      </c>
      <c r="W42" s="400">
        <v>0</v>
      </c>
      <c r="X42" s="400">
        <v>0</v>
      </c>
      <c r="Y42" s="400">
        <v>0</v>
      </c>
      <c r="Z42" s="400">
        <v>22.14</v>
      </c>
      <c r="AA42" s="400">
        <v>0</v>
      </c>
      <c r="AB42" s="399" t="s">
        <v>27</v>
      </c>
    </row>
    <row r="43" spans="1:28">
      <c r="A43" s="398" t="s">
        <v>144</v>
      </c>
      <c r="B43" s="399" t="s">
        <v>145</v>
      </c>
      <c r="C43" s="399" t="s">
        <v>146</v>
      </c>
      <c r="D43" s="400">
        <v>57</v>
      </c>
      <c r="E43" s="400">
        <v>1749</v>
      </c>
      <c r="F43" s="400">
        <v>57</v>
      </c>
      <c r="G43" s="400">
        <v>1749</v>
      </c>
      <c r="H43" s="400">
        <v>0</v>
      </c>
      <c r="I43" s="400">
        <v>0</v>
      </c>
      <c r="J43" s="400">
        <v>114520</v>
      </c>
      <c r="K43" s="400">
        <v>8328513</v>
      </c>
      <c r="L43" s="400">
        <v>0</v>
      </c>
      <c r="M43" s="400">
        <v>0</v>
      </c>
      <c r="N43" s="400">
        <v>89560</v>
      </c>
      <c r="O43" s="400">
        <v>7053607</v>
      </c>
      <c r="P43" s="400">
        <v>24960</v>
      </c>
      <c r="Q43" s="400">
        <v>1274906</v>
      </c>
      <c r="R43" s="400">
        <v>0</v>
      </c>
      <c r="S43" s="400">
        <v>0</v>
      </c>
      <c r="T43" s="400">
        <v>0</v>
      </c>
      <c r="U43" s="400">
        <v>0</v>
      </c>
      <c r="V43" s="400">
        <v>72.725399999999993</v>
      </c>
      <c r="W43" s="400">
        <v>0</v>
      </c>
      <c r="X43" s="400">
        <v>78.758499999999998</v>
      </c>
      <c r="Y43" s="400">
        <v>51.078000000000003</v>
      </c>
      <c r="Z43" s="400">
        <v>0</v>
      </c>
      <c r="AA43" s="400">
        <v>0</v>
      </c>
      <c r="AB43" s="399" t="s">
        <v>27</v>
      </c>
    </row>
    <row r="44" spans="1:28">
      <c r="A44" s="398" t="s">
        <v>147</v>
      </c>
      <c r="B44" s="399" t="s">
        <v>148</v>
      </c>
      <c r="C44" s="399" t="s">
        <v>149</v>
      </c>
      <c r="D44" s="400">
        <v>94</v>
      </c>
      <c r="E44" s="400">
        <v>1753</v>
      </c>
      <c r="F44" s="400">
        <v>94</v>
      </c>
      <c r="G44" s="400">
        <v>1753</v>
      </c>
      <c r="H44" s="400">
        <v>0</v>
      </c>
      <c r="I44" s="400">
        <v>0</v>
      </c>
      <c r="J44" s="400">
        <v>8168</v>
      </c>
      <c r="K44" s="400">
        <v>2564579</v>
      </c>
      <c r="L44" s="400">
        <v>1652</v>
      </c>
      <c r="M44" s="400">
        <v>1325824</v>
      </c>
      <c r="N44" s="400">
        <v>5528</v>
      </c>
      <c r="O44" s="400">
        <v>1158241</v>
      </c>
      <c r="P44" s="400">
        <v>988</v>
      </c>
      <c r="Q44" s="400">
        <v>80514</v>
      </c>
      <c r="R44" s="400">
        <v>0</v>
      </c>
      <c r="S44" s="400">
        <v>0</v>
      </c>
      <c r="T44" s="400">
        <v>0</v>
      </c>
      <c r="U44" s="400">
        <v>0</v>
      </c>
      <c r="V44" s="400">
        <v>313.97879999999998</v>
      </c>
      <c r="W44" s="400">
        <v>802.55690000000004</v>
      </c>
      <c r="X44" s="400">
        <v>209.52260000000001</v>
      </c>
      <c r="Y44" s="400">
        <v>81.491900000000001</v>
      </c>
      <c r="Z44" s="400">
        <v>0</v>
      </c>
      <c r="AA44" s="400">
        <v>0</v>
      </c>
      <c r="AB44" s="399" t="s">
        <v>27</v>
      </c>
    </row>
    <row r="45" spans="1:28">
      <c r="A45" s="398" t="s">
        <v>150</v>
      </c>
      <c r="B45" s="399" t="s">
        <v>151</v>
      </c>
      <c r="C45" s="399" t="s">
        <v>152</v>
      </c>
      <c r="D45" s="400">
        <v>42</v>
      </c>
      <c r="E45" s="400">
        <v>1490</v>
      </c>
      <c r="F45" s="400">
        <v>42</v>
      </c>
      <c r="G45" s="400">
        <v>1490</v>
      </c>
      <c r="H45" s="400">
        <v>0</v>
      </c>
      <c r="I45" s="400">
        <v>0</v>
      </c>
      <c r="J45" s="400">
        <v>25753</v>
      </c>
      <c r="K45" s="400">
        <v>3605504</v>
      </c>
      <c r="L45" s="400">
        <v>1868</v>
      </c>
      <c r="M45" s="400">
        <v>1329274</v>
      </c>
      <c r="N45" s="400">
        <v>18565</v>
      </c>
      <c r="O45" s="400">
        <v>2042150</v>
      </c>
      <c r="P45" s="400">
        <v>5320</v>
      </c>
      <c r="Q45" s="400">
        <v>234080</v>
      </c>
      <c r="R45" s="400">
        <v>0</v>
      </c>
      <c r="S45" s="400">
        <v>0</v>
      </c>
      <c r="T45" s="400">
        <v>0</v>
      </c>
      <c r="U45" s="400">
        <v>0</v>
      </c>
      <c r="V45" s="400">
        <v>140.0033</v>
      </c>
      <c r="W45" s="400">
        <v>711.6028</v>
      </c>
      <c r="X45" s="400">
        <v>110</v>
      </c>
      <c r="Y45" s="400">
        <v>44</v>
      </c>
      <c r="Z45" s="400">
        <v>0</v>
      </c>
      <c r="AA45" s="400">
        <v>0</v>
      </c>
      <c r="AB45" s="399" t="s">
        <v>27</v>
      </c>
    </row>
    <row r="46" spans="1:28">
      <c r="A46" s="398" t="s">
        <v>153</v>
      </c>
      <c r="B46" s="399" t="s">
        <v>154</v>
      </c>
      <c r="C46" s="399" t="s">
        <v>155</v>
      </c>
      <c r="D46" s="400">
        <v>0</v>
      </c>
      <c r="E46" s="400">
        <v>0</v>
      </c>
      <c r="F46" s="400">
        <v>0</v>
      </c>
      <c r="G46" s="400">
        <v>0</v>
      </c>
      <c r="H46" s="400">
        <v>0</v>
      </c>
      <c r="I46" s="400">
        <v>0</v>
      </c>
      <c r="J46" s="400">
        <v>0</v>
      </c>
      <c r="K46" s="400">
        <v>0</v>
      </c>
      <c r="L46" s="400">
        <v>0</v>
      </c>
      <c r="M46" s="400">
        <v>0</v>
      </c>
      <c r="N46" s="400">
        <v>0</v>
      </c>
      <c r="O46" s="400">
        <v>0</v>
      </c>
      <c r="P46" s="400">
        <v>0</v>
      </c>
      <c r="Q46" s="400">
        <v>0</v>
      </c>
      <c r="R46" s="400">
        <v>0</v>
      </c>
      <c r="S46" s="400">
        <v>0</v>
      </c>
      <c r="T46" s="400">
        <v>0</v>
      </c>
      <c r="U46" s="400">
        <v>0</v>
      </c>
      <c r="V46" s="400">
        <v>0</v>
      </c>
      <c r="W46" s="400">
        <v>0</v>
      </c>
      <c r="X46" s="400">
        <v>0</v>
      </c>
      <c r="Y46" s="400">
        <v>0</v>
      </c>
      <c r="Z46" s="400">
        <v>0</v>
      </c>
      <c r="AA46" s="400">
        <v>0</v>
      </c>
      <c r="AB46" s="399" t="s">
        <v>27</v>
      </c>
    </row>
    <row r="47" spans="1:28">
      <c r="A47" s="398" t="s">
        <v>153</v>
      </c>
      <c r="B47" s="399" t="s">
        <v>156</v>
      </c>
      <c r="C47" s="399" t="s">
        <v>157</v>
      </c>
      <c r="D47" s="400">
        <v>66</v>
      </c>
      <c r="E47" s="400">
        <v>2010</v>
      </c>
      <c r="F47" s="400">
        <v>54</v>
      </c>
      <c r="G47" s="400">
        <v>1625</v>
      </c>
      <c r="H47" s="400">
        <v>12</v>
      </c>
      <c r="I47" s="400">
        <v>385</v>
      </c>
      <c r="J47" s="400">
        <v>163323</v>
      </c>
      <c r="K47" s="400">
        <v>11122608</v>
      </c>
      <c r="L47" s="400">
        <v>497</v>
      </c>
      <c r="M47" s="400">
        <v>35492</v>
      </c>
      <c r="N47" s="400">
        <v>50094</v>
      </c>
      <c r="O47" s="400">
        <v>5993885</v>
      </c>
      <c r="P47" s="400">
        <v>50833</v>
      </c>
      <c r="Q47" s="400">
        <v>2455030</v>
      </c>
      <c r="R47" s="400">
        <v>60271</v>
      </c>
      <c r="S47" s="400">
        <v>2334131</v>
      </c>
      <c r="T47" s="400">
        <v>1628</v>
      </c>
      <c r="U47" s="400">
        <v>304070</v>
      </c>
      <c r="V47" s="400">
        <v>68.101900000000001</v>
      </c>
      <c r="W47" s="400">
        <v>71.412499999999994</v>
      </c>
      <c r="X47" s="400">
        <v>119.6528</v>
      </c>
      <c r="Y47" s="400">
        <v>48.295999999999999</v>
      </c>
      <c r="Z47" s="400">
        <v>38.7273</v>
      </c>
      <c r="AA47" s="400">
        <v>186.77520000000001</v>
      </c>
      <c r="AB47" s="399" t="s">
        <v>27</v>
      </c>
    </row>
    <row r="48" spans="1:28">
      <c r="A48" s="398" t="s">
        <v>158</v>
      </c>
      <c r="B48" s="399" t="s">
        <v>159</v>
      </c>
      <c r="C48" s="399" t="s">
        <v>160</v>
      </c>
      <c r="D48" s="400">
        <v>7</v>
      </c>
      <c r="E48" s="400">
        <v>276</v>
      </c>
      <c r="F48" s="400">
        <v>0</v>
      </c>
      <c r="G48" s="400">
        <v>0</v>
      </c>
      <c r="H48" s="400">
        <v>7</v>
      </c>
      <c r="I48" s="400">
        <v>276</v>
      </c>
      <c r="J48" s="400">
        <v>2057</v>
      </c>
      <c r="K48" s="400">
        <v>412824</v>
      </c>
      <c r="L48" s="400">
        <v>0</v>
      </c>
      <c r="M48" s="400">
        <v>0</v>
      </c>
      <c r="N48" s="400">
        <v>0</v>
      </c>
      <c r="O48" s="400">
        <v>0</v>
      </c>
      <c r="P48" s="400">
        <v>0</v>
      </c>
      <c r="Q48" s="400">
        <v>0</v>
      </c>
      <c r="R48" s="400">
        <v>0</v>
      </c>
      <c r="S48" s="400">
        <v>0</v>
      </c>
      <c r="T48" s="400">
        <v>2057</v>
      </c>
      <c r="U48" s="400">
        <v>412824</v>
      </c>
      <c r="V48" s="400">
        <v>200.69229999999999</v>
      </c>
      <c r="W48" s="400">
        <v>0</v>
      </c>
      <c r="X48" s="400">
        <v>0</v>
      </c>
      <c r="Y48" s="400">
        <v>0</v>
      </c>
      <c r="Z48" s="400">
        <v>0</v>
      </c>
      <c r="AA48" s="400">
        <v>200.69229999999999</v>
      </c>
      <c r="AB48" s="399" t="s">
        <v>27</v>
      </c>
    </row>
    <row r="49" spans="1:28">
      <c r="A49" s="398" t="s">
        <v>161</v>
      </c>
      <c r="B49" s="399" t="s">
        <v>162</v>
      </c>
      <c r="C49" s="399" t="s">
        <v>163</v>
      </c>
      <c r="D49" s="400">
        <v>133</v>
      </c>
      <c r="E49" s="400">
        <v>3456</v>
      </c>
      <c r="F49" s="400">
        <v>133</v>
      </c>
      <c r="G49" s="400">
        <v>3456</v>
      </c>
      <c r="H49" s="400">
        <v>0</v>
      </c>
      <c r="I49" s="400">
        <v>0</v>
      </c>
      <c r="J49" s="400">
        <v>128989</v>
      </c>
      <c r="K49" s="400">
        <v>11388507</v>
      </c>
      <c r="L49" s="400">
        <v>4553</v>
      </c>
      <c r="M49" s="400">
        <v>4336190</v>
      </c>
      <c r="N49" s="400">
        <v>27987</v>
      </c>
      <c r="O49" s="400">
        <v>4254055</v>
      </c>
      <c r="P49" s="400">
        <v>13421</v>
      </c>
      <c r="Q49" s="400">
        <v>953196</v>
      </c>
      <c r="R49" s="400">
        <v>83028</v>
      </c>
      <c r="S49" s="400">
        <v>1845066</v>
      </c>
      <c r="T49" s="400">
        <v>0</v>
      </c>
      <c r="U49" s="400">
        <v>0</v>
      </c>
      <c r="V49" s="400">
        <v>88.290499999999994</v>
      </c>
      <c r="W49" s="400">
        <v>952.38080000000002</v>
      </c>
      <c r="X49" s="400">
        <v>152.00110000000001</v>
      </c>
      <c r="Y49" s="400">
        <v>71.0227</v>
      </c>
      <c r="Z49" s="400">
        <v>22.222200000000001</v>
      </c>
      <c r="AA49" s="400">
        <v>0</v>
      </c>
      <c r="AB49" s="399" t="s">
        <v>27</v>
      </c>
    </row>
    <row r="50" spans="1:28">
      <c r="A50" s="398" t="s">
        <v>164</v>
      </c>
      <c r="B50" s="399" t="s">
        <v>165</v>
      </c>
      <c r="C50" s="399" t="s">
        <v>166</v>
      </c>
      <c r="D50" s="400">
        <v>37</v>
      </c>
      <c r="E50" s="400">
        <v>455</v>
      </c>
      <c r="F50" s="400">
        <v>37</v>
      </c>
      <c r="G50" s="400">
        <v>455</v>
      </c>
      <c r="H50" s="400">
        <v>0</v>
      </c>
      <c r="I50" s="400">
        <v>0</v>
      </c>
      <c r="J50" s="400">
        <v>34851</v>
      </c>
      <c r="K50" s="400">
        <v>2465187</v>
      </c>
      <c r="L50" s="400">
        <v>0</v>
      </c>
      <c r="M50" s="400">
        <v>0</v>
      </c>
      <c r="N50" s="400">
        <v>0</v>
      </c>
      <c r="O50" s="400">
        <v>0</v>
      </c>
      <c r="P50" s="400">
        <v>0</v>
      </c>
      <c r="Q50" s="400">
        <v>0</v>
      </c>
      <c r="R50" s="400">
        <v>34851</v>
      </c>
      <c r="S50" s="400">
        <v>2465187</v>
      </c>
      <c r="T50" s="400">
        <v>0</v>
      </c>
      <c r="U50" s="400">
        <v>0</v>
      </c>
      <c r="V50" s="400">
        <v>70.734999999999999</v>
      </c>
      <c r="W50" s="400">
        <v>0</v>
      </c>
      <c r="X50" s="400">
        <v>0</v>
      </c>
      <c r="Y50" s="400">
        <v>0</v>
      </c>
      <c r="Z50" s="400">
        <v>70.734999999999999</v>
      </c>
      <c r="AA50" s="400">
        <v>0</v>
      </c>
      <c r="AB50" s="399" t="s">
        <v>27</v>
      </c>
    </row>
    <row r="51" spans="1:28">
      <c r="A51" s="398" t="s">
        <v>164</v>
      </c>
      <c r="B51" s="399" t="s">
        <v>167</v>
      </c>
      <c r="C51" s="399" t="s">
        <v>168</v>
      </c>
      <c r="D51" s="400">
        <v>29</v>
      </c>
      <c r="E51" s="400">
        <v>627</v>
      </c>
      <c r="F51" s="400">
        <v>0</v>
      </c>
      <c r="G51" s="400">
        <v>0</v>
      </c>
      <c r="H51" s="400">
        <v>29</v>
      </c>
      <c r="I51" s="400">
        <v>627</v>
      </c>
      <c r="J51" s="400">
        <v>5575</v>
      </c>
      <c r="K51" s="400">
        <v>836250</v>
      </c>
      <c r="L51" s="400">
        <v>0</v>
      </c>
      <c r="M51" s="400">
        <v>0</v>
      </c>
      <c r="N51" s="400">
        <v>0</v>
      </c>
      <c r="O51" s="400">
        <v>0</v>
      </c>
      <c r="P51" s="400">
        <v>0</v>
      </c>
      <c r="Q51" s="400">
        <v>0</v>
      </c>
      <c r="R51" s="400">
        <v>0</v>
      </c>
      <c r="S51" s="400">
        <v>0</v>
      </c>
      <c r="T51" s="400">
        <v>5575</v>
      </c>
      <c r="U51" s="400">
        <v>836250</v>
      </c>
      <c r="V51" s="400">
        <v>150</v>
      </c>
      <c r="W51" s="400">
        <v>0</v>
      </c>
      <c r="X51" s="400">
        <v>0</v>
      </c>
      <c r="Y51" s="400">
        <v>0</v>
      </c>
      <c r="Z51" s="400">
        <v>0</v>
      </c>
      <c r="AA51" s="400">
        <v>150</v>
      </c>
      <c r="AB51" s="399" t="s">
        <v>27</v>
      </c>
    </row>
    <row r="52" spans="1:28">
      <c r="A52" s="398" t="s">
        <v>169</v>
      </c>
      <c r="B52" s="399" t="s">
        <v>170</v>
      </c>
      <c r="C52" s="399" t="s">
        <v>171</v>
      </c>
      <c r="D52" s="400">
        <v>22</v>
      </c>
      <c r="E52" s="400">
        <v>272</v>
      </c>
      <c r="F52" s="400">
        <v>22</v>
      </c>
      <c r="G52" s="400">
        <v>272</v>
      </c>
      <c r="H52" s="400">
        <v>0</v>
      </c>
      <c r="I52" s="400">
        <v>0</v>
      </c>
      <c r="J52" s="400">
        <v>19128</v>
      </c>
      <c r="K52" s="400">
        <v>493503</v>
      </c>
      <c r="L52" s="400">
        <v>0</v>
      </c>
      <c r="M52" s="400">
        <v>0</v>
      </c>
      <c r="N52" s="400">
        <v>0</v>
      </c>
      <c r="O52" s="400">
        <v>0</v>
      </c>
      <c r="P52" s="400">
        <v>0</v>
      </c>
      <c r="Q52" s="400">
        <v>0</v>
      </c>
      <c r="R52" s="400">
        <v>19128</v>
      </c>
      <c r="S52" s="400">
        <v>493503</v>
      </c>
      <c r="T52" s="400">
        <v>0</v>
      </c>
      <c r="U52" s="400">
        <v>0</v>
      </c>
      <c r="V52" s="400">
        <v>25.8</v>
      </c>
      <c r="W52" s="400">
        <v>0</v>
      </c>
      <c r="X52" s="400">
        <v>0</v>
      </c>
      <c r="Y52" s="400">
        <v>0</v>
      </c>
      <c r="Z52" s="400">
        <v>25.8</v>
      </c>
      <c r="AA52" s="400">
        <v>0</v>
      </c>
      <c r="AB52" s="399" t="s">
        <v>27</v>
      </c>
    </row>
    <row r="53" spans="1:28">
      <c r="A53" s="398" t="s">
        <v>169</v>
      </c>
      <c r="B53" s="399" t="s">
        <v>172</v>
      </c>
      <c r="C53" s="399" t="s">
        <v>173</v>
      </c>
      <c r="D53" s="400">
        <v>64</v>
      </c>
      <c r="E53" s="400">
        <v>1718</v>
      </c>
      <c r="F53" s="400">
        <v>64</v>
      </c>
      <c r="G53" s="400">
        <v>1718</v>
      </c>
      <c r="H53" s="400">
        <v>0</v>
      </c>
      <c r="I53" s="400">
        <v>0</v>
      </c>
      <c r="J53" s="400">
        <v>72116</v>
      </c>
      <c r="K53" s="400">
        <v>2479514</v>
      </c>
      <c r="L53" s="400">
        <v>0</v>
      </c>
      <c r="M53" s="400">
        <v>0</v>
      </c>
      <c r="N53" s="400">
        <v>0</v>
      </c>
      <c r="O53" s="400">
        <v>0</v>
      </c>
      <c r="P53" s="400">
        <v>0</v>
      </c>
      <c r="Q53" s="400">
        <v>0</v>
      </c>
      <c r="R53" s="400">
        <v>72116</v>
      </c>
      <c r="S53" s="400">
        <v>2479514</v>
      </c>
      <c r="T53" s="400">
        <v>0</v>
      </c>
      <c r="U53" s="400">
        <v>0</v>
      </c>
      <c r="V53" s="400">
        <v>34.382300000000001</v>
      </c>
      <c r="W53" s="400">
        <v>0</v>
      </c>
      <c r="X53" s="400">
        <v>0</v>
      </c>
      <c r="Y53" s="400">
        <v>0</v>
      </c>
      <c r="Z53" s="400">
        <v>34.382300000000001</v>
      </c>
      <c r="AA53" s="400">
        <v>0</v>
      </c>
      <c r="AB53" s="399" t="s">
        <v>27</v>
      </c>
    </row>
    <row r="54" spans="1:28">
      <c r="A54" s="398" t="s">
        <v>174</v>
      </c>
      <c r="B54" s="399" t="s">
        <v>175</v>
      </c>
      <c r="C54" s="399" t="s">
        <v>176</v>
      </c>
      <c r="D54" s="400">
        <v>6</v>
      </c>
      <c r="E54" s="400">
        <v>60</v>
      </c>
      <c r="F54" s="400">
        <v>6</v>
      </c>
      <c r="G54" s="400">
        <v>60</v>
      </c>
      <c r="H54" s="400">
        <v>0</v>
      </c>
      <c r="I54" s="400">
        <v>0</v>
      </c>
      <c r="J54" s="400">
        <v>785</v>
      </c>
      <c r="K54" s="400">
        <v>9323</v>
      </c>
      <c r="L54" s="400">
        <v>0</v>
      </c>
      <c r="M54" s="400">
        <v>0</v>
      </c>
      <c r="N54" s="400">
        <v>0</v>
      </c>
      <c r="O54" s="400">
        <v>0</v>
      </c>
      <c r="P54" s="400">
        <v>0</v>
      </c>
      <c r="Q54" s="400">
        <v>0</v>
      </c>
      <c r="R54" s="400">
        <v>785</v>
      </c>
      <c r="S54" s="400">
        <v>9323</v>
      </c>
      <c r="T54" s="400">
        <v>0</v>
      </c>
      <c r="U54" s="400">
        <v>0</v>
      </c>
      <c r="V54" s="400">
        <v>11.8764</v>
      </c>
      <c r="W54" s="400">
        <v>0</v>
      </c>
      <c r="X54" s="400">
        <v>0</v>
      </c>
      <c r="Y54" s="400">
        <v>0</v>
      </c>
      <c r="Z54" s="400">
        <v>11.8764</v>
      </c>
      <c r="AA54" s="400">
        <v>0</v>
      </c>
      <c r="AB54" s="399" t="s">
        <v>27</v>
      </c>
    </row>
    <row r="55" spans="1:28">
      <c r="A55" s="398" t="s">
        <v>177</v>
      </c>
      <c r="B55" s="399" t="s">
        <v>178</v>
      </c>
      <c r="C55" s="399" t="s">
        <v>179</v>
      </c>
      <c r="D55" s="400">
        <v>88</v>
      </c>
      <c r="E55" s="400">
        <v>2057</v>
      </c>
      <c r="F55" s="400">
        <v>87</v>
      </c>
      <c r="G55" s="400">
        <v>2023</v>
      </c>
      <c r="H55" s="400">
        <v>1</v>
      </c>
      <c r="I55" s="400">
        <v>34</v>
      </c>
      <c r="J55" s="400">
        <v>43546</v>
      </c>
      <c r="K55" s="400">
        <v>5569997</v>
      </c>
      <c r="L55" s="400">
        <v>443</v>
      </c>
      <c r="M55" s="400">
        <v>325417</v>
      </c>
      <c r="N55" s="400">
        <v>0</v>
      </c>
      <c r="O55" s="400">
        <v>0</v>
      </c>
      <c r="P55" s="400">
        <v>0</v>
      </c>
      <c r="Q55" s="400">
        <v>0</v>
      </c>
      <c r="R55" s="400">
        <v>42946</v>
      </c>
      <c r="S55" s="400">
        <v>5153520</v>
      </c>
      <c r="T55" s="400">
        <v>157</v>
      </c>
      <c r="U55" s="400">
        <v>91060</v>
      </c>
      <c r="V55" s="400">
        <v>127.9106</v>
      </c>
      <c r="W55" s="400">
        <v>734.57560000000001</v>
      </c>
      <c r="X55" s="400">
        <v>0</v>
      </c>
      <c r="Y55" s="400">
        <v>0</v>
      </c>
      <c r="Z55" s="400">
        <v>120</v>
      </c>
      <c r="AA55" s="400">
        <v>580</v>
      </c>
      <c r="AB55" s="399" t="s">
        <v>27</v>
      </c>
    </row>
    <row r="56" spans="1:28">
      <c r="A56" s="398" t="s">
        <v>180</v>
      </c>
      <c r="B56" s="399" t="s">
        <v>181</v>
      </c>
      <c r="C56" s="399" t="s">
        <v>182</v>
      </c>
      <c r="D56" s="400">
        <v>32</v>
      </c>
      <c r="E56" s="400">
        <v>860</v>
      </c>
      <c r="F56" s="400">
        <v>29</v>
      </c>
      <c r="G56" s="400">
        <v>715</v>
      </c>
      <c r="H56" s="400">
        <v>3</v>
      </c>
      <c r="I56" s="400">
        <v>145</v>
      </c>
      <c r="J56" s="400">
        <v>4670</v>
      </c>
      <c r="K56" s="400">
        <v>184698</v>
      </c>
      <c r="L56" s="400">
        <v>930</v>
      </c>
      <c r="M56" s="400">
        <v>56506</v>
      </c>
      <c r="N56" s="400">
        <v>2620</v>
      </c>
      <c r="O56" s="400">
        <v>79595</v>
      </c>
      <c r="P56" s="400">
        <v>0</v>
      </c>
      <c r="Q56" s="400">
        <v>0</v>
      </c>
      <c r="R56" s="400">
        <v>800</v>
      </c>
      <c r="S56" s="400">
        <v>24304</v>
      </c>
      <c r="T56" s="400">
        <v>320</v>
      </c>
      <c r="U56" s="400">
        <v>24293</v>
      </c>
      <c r="V56" s="400">
        <v>39.549900000000001</v>
      </c>
      <c r="W56" s="400">
        <v>60.759099999999997</v>
      </c>
      <c r="X56" s="400">
        <v>30.379799999999999</v>
      </c>
      <c r="Y56" s="400">
        <v>0</v>
      </c>
      <c r="Z56" s="400">
        <v>30.38</v>
      </c>
      <c r="AA56" s="400">
        <v>75.915599999999998</v>
      </c>
      <c r="AB56" s="399" t="s">
        <v>27</v>
      </c>
    </row>
    <row r="57" spans="1:28">
      <c r="A57" s="398" t="s">
        <v>183</v>
      </c>
      <c r="B57" s="399" t="s">
        <v>184</v>
      </c>
      <c r="C57" s="399" t="s">
        <v>185</v>
      </c>
      <c r="D57" s="400">
        <v>40</v>
      </c>
      <c r="E57" s="400">
        <v>908</v>
      </c>
      <c r="F57" s="400">
        <v>37</v>
      </c>
      <c r="G57" s="400">
        <v>763</v>
      </c>
      <c r="H57" s="400">
        <v>3</v>
      </c>
      <c r="I57" s="400">
        <v>145</v>
      </c>
      <c r="J57" s="400">
        <v>4340</v>
      </c>
      <c r="K57" s="400">
        <v>654350</v>
      </c>
      <c r="L57" s="400">
        <v>390</v>
      </c>
      <c r="M57" s="400">
        <v>146440</v>
      </c>
      <c r="N57" s="400">
        <v>2764</v>
      </c>
      <c r="O57" s="400">
        <v>396905</v>
      </c>
      <c r="P57" s="400">
        <v>0</v>
      </c>
      <c r="Q57" s="400">
        <v>0</v>
      </c>
      <c r="R57" s="400">
        <v>0</v>
      </c>
      <c r="S57" s="400">
        <v>0</v>
      </c>
      <c r="T57" s="400">
        <v>1186</v>
      </c>
      <c r="U57" s="400">
        <v>111005</v>
      </c>
      <c r="V57" s="400">
        <v>150.77189999999999</v>
      </c>
      <c r="W57" s="400">
        <v>375.48719999999997</v>
      </c>
      <c r="X57" s="400">
        <v>143.59800000000001</v>
      </c>
      <c r="Y57" s="400">
        <v>0</v>
      </c>
      <c r="Z57" s="400">
        <v>0</v>
      </c>
      <c r="AA57" s="400">
        <v>93.596100000000007</v>
      </c>
      <c r="AB57" s="399" t="s">
        <v>27</v>
      </c>
    </row>
    <row r="58" spans="1:28">
      <c r="A58" s="398" t="s">
        <v>186</v>
      </c>
      <c r="B58" s="399" t="s">
        <v>187</v>
      </c>
      <c r="C58" s="399" t="s">
        <v>188</v>
      </c>
      <c r="D58" s="400">
        <v>24</v>
      </c>
      <c r="E58" s="400">
        <v>612</v>
      </c>
      <c r="F58" s="400">
        <v>24</v>
      </c>
      <c r="G58" s="400">
        <v>612</v>
      </c>
      <c r="H58" s="400">
        <v>0</v>
      </c>
      <c r="I58" s="400">
        <v>0</v>
      </c>
      <c r="J58" s="400">
        <v>6583</v>
      </c>
      <c r="K58" s="400">
        <v>1024886</v>
      </c>
      <c r="L58" s="400">
        <v>0</v>
      </c>
      <c r="M58" s="400">
        <v>0</v>
      </c>
      <c r="N58" s="400">
        <v>6583</v>
      </c>
      <c r="O58" s="400">
        <v>1024886</v>
      </c>
      <c r="P58" s="400">
        <v>0</v>
      </c>
      <c r="Q58" s="400">
        <v>0</v>
      </c>
      <c r="R58" s="400">
        <v>0</v>
      </c>
      <c r="S58" s="400">
        <v>0</v>
      </c>
      <c r="T58" s="400">
        <v>0</v>
      </c>
      <c r="U58" s="400">
        <v>0</v>
      </c>
      <c r="V58" s="400">
        <v>155.68680000000001</v>
      </c>
      <c r="W58" s="400">
        <v>0</v>
      </c>
      <c r="X58" s="400">
        <v>155.68680000000001</v>
      </c>
      <c r="Y58" s="400">
        <v>0</v>
      </c>
      <c r="Z58" s="400">
        <v>0</v>
      </c>
      <c r="AA58" s="400">
        <v>0</v>
      </c>
      <c r="AB58" s="399" t="s">
        <v>27</v>
      </c>
    </row>
    <row r="59" spans="1:28">
      <c r="A59" s="398" t="s">
        <v>186</v>
      </c>
      <c r="B59" s="399" t="s">
        <v>189</v>
      </c>
      <c r="C59" s="399" t="s">
        <v>190</v>
      </c>
      <c r="D59" s="400">
        <v>51</v>
      </c>
      <c r="E59" s="400">
        <v>1151</v>
      </c>
      <c r="F59" s="400">
        <v>51</v>
      </c>
      <c r="G59" s="400">
        <v>1151</v>
      </c>
      <c r="H59" s="400">
        <v>0</v>
      </c>
      <c r="I59" s="400">
        <v>0</v>
      </c>
      <c r="J59" s="400">
        <v>6185</v>
      </c>
      <c r="K59" s="400">
        <v>759886</v>
      </c>
      <c r="L59" s="400">
        <v>0</v>
      </c>
      <c r="M59" s="400">
        <v>0</v>
      </c>
      <c r="N59" s="400">
        <v>6185</v>
      </c>
      <c r="O59" s="400">
        <v>759886</v>
      </c>
      <c r="P59" s="400">
        <v>0</v>
      </c>
      <c r="Q59" s="400">
        <v>0</v>
      </c>
      <c r="R59" s="400">
        <v>0</v>
      </c>
      <c r="S59" s="400">
        <v>0</v>
      </c>
      <c r="T59" s="400">
        <v>0</v>
      </c>
      <c r="U59" s="400">
        <v>0</v>
      </c>
      <c r="V59" s="400">
        <v>122.8595</v>
      </c>
      <c r="W59" s="400">
        <v>0</v>
      </c>
      <c r="X59" s="400">
        <v>122.8595</v>
      </c>
      <c r="Y59" s="400">
        <v>0</v>
      </c>
      <c r="Z59" s="400">
        <v>0</v>
      </c>
      <c r="AA59" s="400">
        <v>0</v>
      </c>
      <c r="AB59" s="399" t="s">
        <v>27</v>
      </c>
    </row>
    <row r="60" spans="1:28">
      <c r="A60" s="398" t="s">
        <v>186</v>
      </c>
      <c r="B60" s="399" t="s">
        <v>191</v>
      </c>
      <c r="C60" s="399" t="s">
        <v>192</v>
      </c>
      <c r="D60" s="400">
        <v>107</v>
      </c>
      <c r="E60" s="400">
        <v>4353</v>
      </c>
      <c r="F60" s="400">
        <v>36</v>
      </c>
      <c r="G60" s="400">
        <v>1613</v>
      </c>
      <c r="H60" s="400">
        <v>71</v>
      </c>
      <c r="I60" s="400">
        <v>2740</v>
      </c>
      <c r="J60" s="400">
        <v>48937</v>
      </c>
      <c r="K60" s="400">
        <v>7340114</v>
      </c>
      <c r="L60" s="400">
        <v>0</v>
      </c>
      <c r="M60" s="400">
        <v>0</v>
      </c>
      <c r="N60" s="400">
        <v>40577</v>
      </c>
      <c r="O60" s="400">
        <v>3327314</v>
      </c>
      <c r="P60" s="400">
        <v>0</v>
      </c>
      <c r="Q60" s="400">
        <v>0</v>
      </c>
      <c r="R60" s="400">
        <v>0</v>
      </c>
      <c r="S60" s="400">
        <v>0</v>
      </c>
      <c r="T60" s="400">
        <v>8360</v>
      </c>
      <c r="U60" s="400">
        <v>4012800</v>
      </c>
      <c r="V60" s="400">
        <v>149.99109999999999</v>
      </c>
      <c r="W60" s="400">
        <v>0</v>
      </c>
      <c r="X60" s="400">
        <v>82</v>
      </c>
      <c r="Y60" s="400">
        <v>0</v>
      </c>
      <c r="Z60" s="400">
        <v>0</v>
      </c>
      <c r="AA60" s="400">
        <v>480</v>
      </c>
      <c r="AB60" s="399" t="s">
        <v>27</v>
      </c>
    </row>
    <row r="61" spans="1:28">
      <c r="A61" s="398" t="s">
        <v>186</v>
      </c>
      <c r="B61" s="399" t="s">
        <v>193</v>
      </c>
      <c r="C61" s="399" t="s">
        <v>194</v>
      </c>
      <c r="D61" s="400">
        <v>21</v>
      </c>
      <c r="E61" s="400">
        <v>823</v>
      </c>
      <c r="F61" s="400">
        <v>0</v>
      </c>
      <c r="G61" s="400">
        <v>0</v>
      </c>
      <c r="H61" s="400">
        <v>21</v>
      </c>
      <c r="I61" s="400">
        <v>823</v>
      </c>
      <c r="J61" s="400">
        <v>15741</v>
      </c>
      <c r="K61" s="400">
        <v>3201644</v>
      </c>
      <c r="L61" s="400">
        <v>0</v>
      </c>
      <c r="M61" s="400">
        <v>0</v>
      </c>
      <c r="N61" s="400">
        <v>0</v>
      </c>
      <c r="O61" s="400">
        <v>0</v>
      </c>
      <c r="P61" s="400">
        <v>0</v>
      </c>
      <c r="Q61" s="400">
        <v>0</v>
      </c>
      <c r="R61" s="400">
        <v>0</v>
      </c>
      <c r="S61" s="400">
        <v>0</v>
      </c>
      <c r="T61" s="400">
        <v>15741</v>
      </c>
      <c r="U61" s="400">
        <v>3201644</v>
      </c>
      <c r="V61" s="400">
        <v>203.39519999999999</v>
      </c>
      <c r="W61" s="400">
        <v>0</v>
      </c>
      <c r="X61" s="400">
        <v>0</v>
      </c>
      <c r="Y61" s="400">
        <v>0</v>
      </c>
      <c r="Z61" s="400">
        <v>0</v>
      </c>
      <c r="AA61" s="400">
        <v>203.39519999999999</v>
      </c>
      <c r="AB61" s="399" t="s">
        <v>27</v>
      </c>
    </row>
    <row r="62" spans="1:28">
      <c r="A62" s="398" t="s">
        <v>186</v>
      </c>
      <c r="B62" s="399" t="s">
        <v>195</v>
      </c>
      <c r="C62" s="399" t="s">
        <v>196</v>
      </c>
      <c r="D62" s="400">
        <v>23</v>
      </c>
      <c r="E62" s="400">
        <v>1023</v>
      </c>
      <c r="F62" s="400">
        <v>0</v>
      </c>
      <c r="G62" s="400">
        <v>0</v>
      </c>
      <c r="H62" s="400">
        <v>23</v>
      </c>
      <c r="I62" s="400">
        <v>1023</v>
      </c>
      <c r="J62" s="400">
        <v>2267</v>
      </c>
      <c r="K62" s="400">
        <v>1740400</v>
      </c>
      <c r="L62" s="400">
        <v>0</v>
      </c>
      <c r="M62" s="400">
        <v>0</v>
      </c>
      <c r="N62" s="400">
        <v>0</v>
      </c>
      <c r="O62" s="400">
        <v>0</v>
      </c>
      <c r="P62" s="400">
        <v>0</v>
      </c>
      <c r="Q62" s="400">
        <v>0</v>
      </c>
      <c r="R62" s="400">
        <v>0</v>
      </c>
      <c r="S62" s="400">
        <v>0</v>
      </c>
      <c r="T62" s="400">
        <v>2267</v>
      </c>
      <c r="U62" s="400">
        <v>1740400</v>
      </c>
      <c r="V62" s="400">
        <v>767.7106</v>
      </c>
      <c r="W62" s="400">
        <v>0</v>
      </c>
      <c r="X62" s="400">
        <v>0</v>
      </c>
      <c r="Y62" s="400">
        <v>0</v>
      </c>
      <c r="Z62" s="400">
        <v>0</v>
      </c>
      <c r="AA62" s="400">
        <v>767.7106</v>
      </c>
      <c r="AB62" s="399" t="s">
        <v>27</v>
      </c>
    </row>
    <row r="63" spans="1:28">
      <c r="A63" s="398" t="s">
        <v>186</v>
      </c>
      <c r="B63" s="399" t="s">
        <v>197</v>
      </c>
      <c r="C63" s="399" t="s">
        <v>198</v>
      </c>
      <c r="D63" s="400">
        <v>55</v>
      </c>
      <c r="E63" s="400">
        <v>2192</v>
      </c>
      <c r="F63" s="400">
        <v>0</v>
      </c>
      <c r="G63" s="400">
        <v>0</v>
      </c>
      <c r="H63" s="400">
        <v>55</v>
      </c>
      <c r="I63" s="400">
        <v>2192</v>
      </c>
      <c r="J63" s="400">
        <v>76720</v>
      </c>
      <c r="K63" s="400">
        <v>27619200</v>
      </c>
      <c r="L63" s="400">
        <v>0</v>
      </c>
      <c r="M63" s="400">
        <v>0</v>
      </c>
      <c r="N63" s="400">
        <v>0</v>
      </c>
      <c r="O63" s="400">
        <v>0</v>
      </c>
      <c r="P63" s="400">
        <v>0</v>
      </c>
      <c r="Q63" s="400">
        <v>0</v>
      </c>
      <c r="R63" s="400">
        <v>0</v>
      </c>
      <c r="S63" s="400">
        <v>0</v>
      </c>
      <c r="T63" s="400">
        <v>76720</v>
      </c>
      <c r="U63" s="400">
        <v>27619200</v>
      </c>
      <c r="V63" s="400">
        <v>360</v>
      </c>
      <c r="W63" s="400">
        <v>0</v>
      </c>
      <c r="X63" s="400">
        <v>0</v>
      </c>
      <c r="Y63" s="400">
        <v>0</v>
      </c>
      <c r="Z63" s="400">
        <v>0</v>
      </c>
      <c r="AA63" s="400">
        <v>360</v>
      </c>
      <c r="AB63" s="399" t="s">
        <v>27</v>
      </c>
    </row>
    <row r="64" spans="1:28">
      <c r="A64" s="398" t="s">
        <v>186</v>
      </c>
      <c r="B64" s="399" t="s">
        <v>199</v>
      </c>
      <c r="C64" s="399" t="s">
        <v>200</v>
      </c>
      <c r="D64" s="400">
        <v>56</v>
      </c>
      <c r="E64" s="400">
        <v>2255</v>
      </c>
      <c r="F64" s="400">
        <v>0</v>
      </c>
      <c r="G64" s="400">
        <v>0</v>
      </c>
      <c r="H64" s="400">
        <v>56</v>
      </c>
      <c r="I64" s="400">
        <v>2255</v>
      </c>
      <c r="J64" s="400">
        <v>5865</v>
      </c>
      <c r="K64" s="400">
        <v>2569132</v>
      </c>
      <c r="L64" s="400">
        <v>0</v>
      </c>
      <c r="M64" s="400">
        <v>0</v>
      </c>
      <c r="N64" s="400">
        <v>0</v>
      </c>
      <c r="O64" s="400">
        <v>0</v>
      </c>
      <c r="P64" s="400">
        <v>0</v>
      </c>
      <c r="Q64" s="400">
        <v>0</v>
      </c>
      <c r="R64" s="400">
        <v>0</v>
      </c>
      <c r="S64" s="400">
        <v>0</v>
      </c>
      <c r="T64" s="400">
        <v>5865</v>
      </c>
      <c r="U64" s="400">
        <v>2569132</v>
      </c>
      <c r="V64" s="400">
        <v>438.04469999999998</v>
      </c>
      <c r="W64" s="400">
        <v>0</v>
      </c>
      <c r="X64" s="400">
        <v>0</v>
      </c>
      <c r="Y64" s="400">
        <v>0</v>
      </c>
      <c r="Z64" s="400">
        <v>0</v>
      </c>
      <c r="AA64" s="400">
        <v>438.04469999999998</v>
      </c>
      <c r="AB64" s="399" t="s">
        <v>27</v>
      </c>
    </row>
    <row r="65" spans="1:28">
      <c r="A65" s="398" t="s">
        <v>186</v>
      </c>
      <c r="B65" s="399" t="s">
        <v>201</v>
      </c>
      <c r="C65" s="399" t="s">
        <v>202</v>
      </c>
      <c r="D65" s="400">
        <v>70</v>
      </c>
      <c r="E65" s="400">
        <v>3044</v>
      </c>
      <c r="F65" s="400">
        <v>34</v>
      </c>
      <c r="G65" s="400">
        <v>1522</v>
      </c>
      <c r="H65" s="400">
        <v>36</v>
      </c>
      <c r="I65" s="400">
        <v>1522</v>
      </c>
      <c r="J65" s="400">
        <v>21290</v>
      </c>
      <c r="K65" s="400">
        <v>4427065</v>
      </c>
      <c r="L65" s="400">
        <v>0</v>
      </c>
      <c r="M65" s="400">
        <v>0</v>
      </c>
      <c r="N65" s="400">
        <v>17005</v>
      </c>
      <c r="O65" s="400">
        <v>1810005</v>
      </c>
      <c r="P65" s="400">
        <v>0</v>
      </c>
      <c r="Q65" s="400">
        <v>0</v>
      </c>
      <c r="R65" s="400">
        <v>0</v>
      </c>
      <c r="S65" s="400">
        <v>0</v>
      </c>
      <c r="T65" s="400">
        <v>4285</v>
      </c>
      <c r="U65" s="400">
        <v>2617060</v>
      </c>
      <c r="V65" s="400">
        <v>207.94110000000001</v>
      </c>
      <c r="W65" s="400">
        <v>0</v>
      </c>
      <c r="X65" s="400">
        <v>106.4396</v>
      </c>
      <c r="Y65" s="400">
        <v>0</v>
      </c>
      <c r="Z65" s="400">
        <v>0</v>
      </c>
      <c r="AA65" s="400">
        <v>610.7491</v>
      </c>
      <c r="AB65" s="399" t="s">
        <v>27</v>
      </c>
    </row>
    <row r="66" spans="1:28">
      <c r="A66" s="398" t="s">
        <v>186</v>
      </c>
      <c r="B66" s="399" t="s">
        <v>203</v>
      </c>
      <c r="C66" s="399" t="s">
        <v>204</v>
      </c>
      <c r="D66" s="400">
        <v>41</v>
      </c>
      <c r="E66" s="400">
        <v>1693</v>
      </c>
      <c r="F66" s="400">
        <v>0</v>
      </c>
      <c r="G66" s="400">
        <v>0</v>
      </c>
      <c r="H66" s="400">
        <v>41</v>
      </c>
      <c r="I66" s="400">
        <v>1693</v>
      </c>
      <c r="J66" s="400">
        <v>1960</v>
      </c>
      <c r="K66" s="400">
        <v>42140</v>
      </c>
      <c r="L66" s="400">
        <v>0</v>
      </c>
      <c r="M66" s="400">
        <v>0</v>
      </c>
      <c r="N66" s="400">
        <v>0</v>
      </c>
      <c r="O66" s="400">
        <v>0</v>
      </c>
      <c r="P66" s="400">
        <v>0</v>
      </c>
      <c r="Q66" s="400">
        <v>0</v>
      </c>
      <c r="R66" s="400">
        <v>0</v>
      </c>
      <c r="S66" s="400">
        <v>0</v>
      </c>
      <c r="T66" s="400">
        <v>1960</v>
      </c>
      <c r="U66" s="400">
        <v>42140</v>
      </c>
      <c r="V66" s="400">
        <v>21.5</v>
      </c>
      <c r="W66" s="400">
        <v>0</v>
      </c>
      <c r="X66" s="400">
        <v>0</v>
      </c>
      <c r="Y66" s="400">
        <v>0</v>
      </c>
      <c r="Z66" s="400">
        <v>0</v>
      </c>
      <c r="AA66" s="400">
        <v>21.5</v>
      </c>
      <c r="AB66" s="399" t="s">
        <v>27</v>
      </c>
    </row>
    <row r="67" spans="1:28">
      <c r="A67" s="398" t="s">
        <v>186</v>
      </c>
      <c r="B67" s="399" t="s">
        <v>205</v>
      </c>
      <c r="C67" s="399" t="s">
        <v>206</v>
      </c>
      <c r="D67" s="400">
        <v>21</v>
      </c>
      <c r="E67" s="400">
        <v>914</v>
      </c>
      <c r="F67" s="400">
        <v>0</v>
      </c>
      <c r="G67" s="400">
        <v>0</v>
      </c>
      <c r="H67" s="400">
        <v>21</v>
      </c>
      <c r="I67" s="400">
        <v>914</v>
      </c>
      <c r="J67" s="400">
        <v>2889</v>
      </c>
      <c r="K67" s="400">
        <v>1276550</v>
      </c>
      <c r="L67" s="400">
        <v>0</v>
      </c>
      <c r="M67" s="400">
        <v>0</v>
      </c>
      <c r="N67" s="400">
        <v>0</v>
      </c>
      <c r="O67" s="400">
        <v>0</v>
      </c>
      <c r="P67" s="400">
        <v>0</v>
      </c>
      <c r="Q67" s="400">
        <v>0</v>
      </c>
      <c r="R67" s="400">
        <v>0</v>
      </c>
      <c r="S67" s="400">
        <v>0</v>
      </c>
      <c r="T67" s="400">
        <v>2889</v>
      </c>
      <c r="U67" s="400">
        <v>1276550</v>
      </c>
      <c r="V67" s="400">
        <v>441.8657</v>
      </c>
      <c r="W67" s="400">
        <v>0</v>
      </c>
      <c r="X67" s="400">
        <v>0</v>
      </c>
      <c r="Y67" s="400">
        <v>0</v>
      </c>
      <c r="Z67" s="400">
        <v>0</v>
      </c>
      <c r="AA67" s="400">
        <v>441.8657</v>
      </c>
      <c r="AB67" s="399" t="s">
        <v>27</v>
      </c>
    </row>
    <row r="68" spans="1:28">
      <c r="A68" s="398" t="s">
        <v>186</v>
      </c>
      <c r="B68" s="399" t="s">
        <v>207</v>
      </c>
      <c r="C68" s="399" t="s">
        <v>208</v>
      </c>
      <c r="D68" s="400">
        <v>45</v>
      </c>
      <c r="E68" s="400">
        <v>1908</v>
      </c>
      <c r="F68" s="400">
        <v>0</v>
      </c>
      <c r="G68" s="400">
        <v>0</v>
      </c>
      <c r="H68" s="400">
        <v>45</v>
      </c>
      <c r="I68" s="400">
        <v>1908</v>
      </c>
      <c r="J68" s="400">
        <v>6045</v>
      </c>
      <c r="K68" s="400">
        <v>453375</v>
      </c>
      <c r="L68" s="400">
        <v>0</v>
      </c>
      <c r="M68" s="400">
        <v>0</v>
      </c>
      <c r="N68" s="400">
        <v>0</v>
      </c>
      <c r="O68" s="400">
        <v>0</v>
      </c>
      <c r="P68" s="400">
        <v>0</v>
      </c>
      <c r="Q68" s="400">
        <v>0</v>
      </c>
      <c r="R68" s="400">
        <v>0</v>
      </c>
      <c r="S68" s="400">
        <v>0</v>
      </c>
      <c r="T68" s="400">
        <v>6045</v>
      </c>
      <c r="U68" s="400">
        <v>453375</v>
      </c>
      <c r="V68" s="400">
        <v>75</v>
      </c>
      <c r="W68" s="400">
        <v>0</v>
      </c>
      <c r="X68" s="400">
        <v>0</v>
      </c>
      <c r="Y68" s="400">
        <v>0</v>
      </c>
      <c r="Z68" s="400">
        <v>0</v>
      </c>
      <c r="AA68" s="400">
        <v>75</v>
      </c>
      <c r="AB68" s="399" t="s">
        <v>27</v>
      </c>
    </row>
    <row r="69" spans="1:28">
      <c r="A69" s="398" t="s">
        <v>186</v>
      </c>
      <c r="B69" s="399" t="s">
        <v>209</v>
      </c>
      <c r="C69" s="399" t="s">
        <v>210</v>
      </c>
      <c r="D69" s="400">
        <v>44</v>
      </c>
      <c r="E69" s="400">
        <v>1716</v>
      </c>
      <c r="F69" s="400">
        <v>0</v>
      </c>
      <c r="G69" s="400">
        <v>0</v>
      </c>
      <c r="H69" s="400">
        <v>44</v>
      </c>
      <c r="I69" s="400">
        <v>1716</v>
      </c>
      <c r="J69" s="400">
        <v>11565</v>
      </c>
      <c r="K69" s="400">
        <v>3012683</v>
      </c>
      <c r="L69" s="400">
        <v>0</v>
      </c>
      <c r="M69" s="400">
        <v>0</v>
      </c>
      <c r="N69" s="400">
        <v>0</v>
      </c>
      <c r="O69" s="400">
        <v>0</v>
      </c>
      <c r="P69" s="400">
        <v>0</v>
      </c>
      <c r="Q69" s="400">
        <v>0</v>
      </c>
      <c r="R69" s="400">
        <v>0</v>
      </c>
      <c r="S69" s="400">
        <v>0</v>
      </c>
      <c r="T69" s="400">
        <v>11565</v>
      </c>
      <c r="U69" s="400">
        <v>3012683</v>
      </c>
      <c r="V69" s="400">
        <v>260.5</v>
      </c>
      <c r="W69" s="400">
        <v>0</v>
      </c>
      <c r="X69" s="400">
        <v>0</v>
      </c>
      <c r="Y69" s="400">
        <v>0</v>
      </c>
      <c r="Z69" s="400">
        <v>0</v>
      </c>
      <c r="AA69" s="400">
        <v>260.5</v>
      </c>
      <c r="AB69" s="399" t="s">
        <v>27</v>
      </c>
    </row>
    <row r="70" spans="1:28">
      <c r="A70" s="398" t="s">
        <v>186</v>
      </c>
      <c r="B70" s="399" t="s">
        <v>211</v>
      </c>
      <c r="C70" s="399" t="s">
        <v>212</v>
      </c>
      <c r="D70" s="400">
        <v>40</v>
      </c>
      <c r="E70" s="400">
        <v>1584</v>
      </c>
      <c r="F70" s="400">
        <v>0</v>
      </c>
      <c r="G70" s="400">
        <v>0</v>
      </c>
      <c r="H70" s="400">
        <v>40</v>
      </c>
      <c r="I70" s="400">
        <v>1584</v>
      </c>
      <c r="J70" s="400">
        <v>4760</v>
      </c>
      <c r="K70" s="400">
        <v>1476160</v>
      </c>
      <c r="L70" s="400">
        <v>0</v>
      </c>
      <c r="M70" s="400">
        <v>0</v>
      </c>
      <c r="N70" s="400">
        <v>0</v>
      </c>
      <c r="O70" s="400">
        <v>0</v>
      </c>
      <c r="P70" s="400">
        <v>0</v>
      </c>
      <c r="Q70" s="400">
        <v>0</v>
      </c>
      <c r="R70" s="400">
        <v>0</v>
      </c>
      <c r="S70" s="400">
        <v>0</v>
      </c>
      <c r="T70" s="400">
        <v>4760</v>
      </c>
      <c r="U70" s="400">
        <v>1476160</v>
      </c>
      <c r="V70" s="400">
        <v>310.11759999999998</v>
      </c>
      <c r="W70" s="400">
        <v>0</v>
      </c>
      <c r="X70" s="400">
        <v>0</v>
      </c>
      <c r="Y70" s="400">
        <v>0</v>
      </c>
      <c r="Z70" s="400">
        <v>0</v>
      </c>
      <c r="AA70" s="400">
        <v>310.11759999999998</v>
      </c>
      <c r="AB70" s="399" t="s">
        <v>27</v>
      </c>
    </row>
    <row r="71" spans="1:28">
      <c r="A71" s="398" t="s">
        <v>186</v>
      </c>
      <c r="B71" s="399" t="s">
        <v>213</v>
      </c>
      <c r="C71" s="399" t="s">
        <v>214</v>
      </c>
      <c r="D71" s="400">
        <v>55</v>
      </c>
      <c r="E71" s="400">
        <v>2181</v>
      </c>
      <c r="F71" s="400">
        <v>0</v>
      </c>
      <c r="G71" s="400">
        <v>0</v>
      </c>
      <c r="H71" s="400">
        <v>55</v>
      </c>
      <c r="I71" s="400">
        <v>2181</v>
      </c>
      <c r="J71" s="400">
        <v>5240</v>
      </c>
      <c r="K71" s="400">
        <v>4014638</v>
      </c>
      <c r="L71" s="400">
        <v>0</v>
      </c>
      <c r="M71" s="400">
        <v>0</v>
      </c>
      <c r="N71" s="400">
        <v>0</v>
      </c>
      <c r="O71" s="400">
        <v>0</v>
      </c>
      <c r="P71" s="400">
        <v>0</v>
      </c>
      <c r="Q71" s="400">
        <v>0</v>
      </c>
      <c r="R71" s="400">
        <v>0</v>
      </c>
      <c r="S71" s="400">
        <v>0</v>
      </c>
      <c r="T71" s="400">
        <v>5240</v>
      </c>
      <c r="U71" s="400">
        <v>4014638</v>
      </c>
      <c r="V71" s="400">
        <v>766.15229999999997</v>
      </c>
      <c r="W71" s="400">
        <v>0</v>
      </c>
      <c r="X71" s="400">
        <v>0</v>
      </c>
      <c r="Y71" s="400">
        <v>0</v>
      </c>
      <c r="Z71" s="400">
        <v>0</v>
      </c>
      <c r="AA71" s="400">
        <v>766.15229999999997</v>
      </c>
      <c r="AB71" s="399" t="s">
        <v>27</v>
      </c>
    </row>
    <row r="72" spans="1:28">
      <c r="A72" s="398" t="s">
        <v>186</v>
      </c>
      <c r="B72" s="399" t="s">
        <v>215</v>
      </c>
      <c r="C72" s="399" t="s">
        <v>216</v>
      </c>
      <c r="D72" s="400">
        <v>22</v>
      </c>
      <c r="E72" s="400">
        <v>841</v>
      </c>
      <c r="F72" s="400">
        <v>22</v>
      </c>
      <c r="G72" s="400">
        <v>841</v>
      </c>
      <c r="H72" s="400">
        <v>0</v>
      </c>
      <c r="I72" s="400">
        <v>0</v>
      </c>
      <c r="J72" s="400">
        <v>27803</v>
      </c>
      <c r="K72" s="400">
        <v>5195928</v>
      </c>
      <c r="L72" s="400">
        <v>1701</v>
      </c>
      <c r="M72" s="400">
        <v>1203195</v>
      </c>
      <c r="N72" s="400">
        <v>26102</v>
      </c>
      <c r="O72" s="400">
        <v>3992733</v>
      </c>
      <c r="P72" s="400">
        <v>0</v>
      </c>
      <c r="Q72" s="400">
        <v>0</v>
      </c>
      <c r="R72" s="400">
        <v>0</v>
      </c>
      <c r="S72" s="400">
        <v>0</v>
      </c>
      <c r="T72" s="400">
        <v>0</v>
      </c>
      <c r="U72" s="400">
        <v>0</v>
      </c>
      <c r="V72" s="400">
        <v>186.8837</v>
      </c>
      <c r="W72" s="400">
        <v>707.34569999999997</v>
      </c>
      <c r="X72" s="400">
        <v>152.9666</v>
      </c>
      <c r="Y72" s="400">
        <v>0</v>
      </c>
      <c r="Z72" s="400">
        <v>0</v>
      </c>
      <c r="AA72" s="400">
        <v>0</v>
      </c>
      <c r="AB72" s="399" t="s">
        <v>27</v>
      </c>
    </row>
    <row r="73" spans="1:28">
      <c r="A73" s="398" t="s">
        <v>186</v>
      </c>
      <c r="B73" s="399" t="s">
        <v>217</v>
      </c>
      <c r="C73" s="399" t="s">
        <v>218</v>
      </c>
      <c r="D73" s="400">
        <v>59</v>
      </c>
      <c r="E73" s="400">
        <v>2171</v>
      </c>
      <c r="F73" s="400">
        <v>0</v>
      </c>
      <c r="G73" s="400">
        <v>0</v>
      </c>
      <c r="H73" s="400">
        <v>59</v>
      </c>
      <c r="I73" s="400">
        <v>2171</v>
      </c>
      <c r="J73" s="400">
        <v>5664</v>
      </c>
      <c r="K73" s="400">
        <v>4958000</v>
      </c>
      <c r="L73" s="400">
        <v>0</v>
      </c>
      <c r="M73" s="400">
        <v>0</v>
      </c>
      <c r="N73" s="400">
        <v>0</v>
      </c>
      <c r="O73" s="400">
        <v>0</v>
      </c>
      <c r="P73" s="400">
        <v>0</v>
      </c>
      <c r="Q73" s="400">
        <v>0</v>
      </c>
      <c r="R73" s="400">
        <v>0</v>
      </c>
      <c r="S73" s="400">
        <v>0</v>
      </c>
      <c r="T73" s="400">
        <v>5664</v>
      </c>
      <c r="U73" s="400">
        <v>4958000</v>
      </c>
      <c r="V73" s="400">
        <v>875.35310000000004</v>
      </c>
      <c r="W73" s="400">
        <v>0</v>
      </c>
      <c r="X73" s="400">
        <v>0</v>
      </c>
      <c r="Y73" s="400">
        <v>0</v>
      </c>
      <c r="Z73" s="400">
        <v>0</v>
      </c>
      <c r="AA73" s="400">
        <v>875.35310000000004</v>
      </c>
      <c r="AB73" s="399" t="s">
        <v>27</v>
      </c>
    </row>
    <row r="74" spans="1:28">
      <c r="A74" s="398" t="s">
        <v>186</v>
      </c>
      <c r="B74" s="399" t="s">
        <v>219</v>
      </c>
      <c r="C74" s="399" t="s">
        <v>220</v>
      </c>
      <c r="D74" s="400">
        <v>39</v>
      </c>
      <c r="E74" s="400">
        <v>1512</v>
      </c>
      <c r="F74" s="400">
        <v>0</v>
      </c>
      <c r="G74" s="400">
        <v>0</v>
      </c>
      <c r="H74" s="400">
        <v>39</v>
      </c>
      <c r="I74" s="400">
        <v>1512</v>
      </c>
      <c r="J74" s="400">
        <v>17748</v>
      </c>
      <c r="K74" s="400">
        <v>2423315</v>
      </c>
      <c r="L74" s="400">
        <v>0</v>
      </c>
      <c r="M74" s="400">
        <v>0</v>
      </c>
      <c r="N74" s="400">
        <v>0</v>
      </c>
      <c r="O74" s="400">
        <v>0</v>
      </c>
      <c r="P74" s="400">
        <v>0</v>
      </c>
      <c r="Q74" s="400">
        <v>0</v>
      </c>
      <c r="R74" s="400">
        <v>0</v>
      </c>
      <c r="S74" s="400">
        <v>0</v>
      </c>
      <c r="T74" s="400">
        <v>17748</v>
      </c>
      <c r="U74" s="400">
        <v>2423315</v>
      </c>
      <c r="V74" s="400">
        <v>136.5402</v>
      </c>
      <c r="W74" s="400">
        <v>0</v>
      </c>
      <c r="X74" s="400">
        <v>0</v>
      </c>
      <c r="Y74" s="400">
        <v>0</v>
      </c>
      <c r="Z74" s="400">
        <v>0</v>
      </c>
      <c r="AA74" s="400">
        <v>136.5402</v>
      </c>
      <c r="AB74" s="399" t="s">
        <v>27</v>
      </c>
    </row>
    <row r="75" spans="1:28">
      <c r="A75" s="398" t="s">
        <v>221</v>
      </c>
      <c r="B75" s="399" t="s">
        <v>222</v>
      </c>
      <c r="C75" s="399" t="s">
        <v>223</v>
      </c>
      <c r="D75" s="400">
        <v>0</v>
      </c>
      <c r="E75" s="400">
        <v>0</v>
      </c>
      <c r="F75" s="400">
        <v>0</v>
      </c>
      <c r="G75" s="400">
        <v>0</v>
      </c>
      <c r="H75" s="400">
        <v>0</v>
      </c>
      <c r="I75" s="400">
        <v>0</v>
      </c>
      <c r="J75" s="400">
        <v>0</v>
      </c>
      <c r="K75" s="400">
        <v>0</v>
      </c>
      <c r="L75" s="400">
        <v>0</v>
      </c>
      <c r="M75" s="400">
        <v>0</v>
      </c>
      <c r="N75" s="400">
        <v>0</v>
      </c>
      <c r="O75" s="400">
        <v>0</v>
      </c>
      <c r="P75" s="400">
        <v>0</v>
      </c>
      <c r="Q75" s="400">
        <v>0</v>
      </c>
      <c r="R75" s="400">
        <v>0</v>
      </c>
      <c r="S75" s="400">
        <v>0</v>
      </c>
      <c r="T75" s="400">
        <v>0</v>
      </c>
      <c r="U75" s="400">
        <v>0</v>
      </c>
      <c r="V75" s="400">
        <v>0</v>
      </c>
      <c r="W75" s="400">
        <v>0</v>
      </c>
      <c r="X75" s="400">
        <v>0</v>
      </c>
      <c r="Y75" s="400">
        <v>0</v>
      </c>
      <c r="Z75" s="400">
        <v>0</v>
      </c>
      <c r="AA75" s="400">
        <v>0</v>
      </c>
      <c r="AB75" s="399" t="s">
        <v>27</v>
      </c>
    </row>
    <row r="76" spans="1:28">
      <c r="A76" s="398" t="s">
        <v>186</v>
      </c>
      <c r="B76" s="399" t="s">
        <v>224</v>
      </c>
      <c r="C76" s="399" t="s">
        <v>225</v>
      </c>
      <c r="D76" s="400">
        <v>51</v>
      </c>
      <c r="E76" s="400">
        <v>2090</v>
      </c>
      <c r="F76" s="400">
        <v>0</v>
      </c>
      <c r="G76" s="400">
        <v>0</v>
      </c>
      <c r="H76" s="400">
        <v>51</v>
      </c>
      <c r="I76" s="400">
        <v>2090</v>
      </c>
      <c r="J76" s="400">
        <v>23853</v>
      </c>
      <c r="K76" s="400">
        <v>6771530</v>
      </c>
      <c r="L76" s="400">
        <v>0</v>
      </c>
      <c r="M76" s="400">
        <v>0</v>
      </c>
      <c r="N76" s="400">
        <v>0</v>
      </c>
      <c r="O76" s="400">
        <v>0</v>
      </c>
      <c r="P76" s="400">
        <v>0</v>
      </c>
      <c r="Q76" s="400">
        <v>0</v>
      </c>
      <c r="R76" s="400">
        <v>0</v>
      </c>
      <c r="S76" s="400">
        <v>0</v>
      </c>
      <c r="T76" s="400">
        <v>23853</v>
      </c>
      <c r="U76" s="400">
        <v>6771530</v>
      </c>
      <c r="V76" s="400">
        <v>283.88589999999999</v>
      </c>
      <c r="W76" s="400">
        <v>0</v>
      </c>
      <c r="X76" s="400">
        <v>0</v>
      </c>
      <c r="Y76" s="400">
        <v>0</v>
      </c>
      <c r="Z76" s="400">
        <v>0</v>
      </c>
      <c r="AA76" s="400">
        <v>283.88589999999999</v>
      </c>
      <c r="AB76" s="399" t="s">
        <v>27</v>
      </c>
    </row>
    <row r="77" spans="1:28">
      <c r="A77" s="398" t="s">
        <v>186</v>
      </c>
      <c r="B77" s="399" t="s">
        <v>226</v>
      </c>
      <c r="C77" s="399" t="s">
        <v>227</v>
      </c>
      <c r="D77" s="400">
        <v>48</v>
      </c>
      <c r="E77" s="400">
        <v>1152</v>
      </c>
      <c r="F77" s="400">
        <v>48</v>
      </c>
      <c r="G77" s="400">
        <v>1152</v>
      </c>
      <c r="H77" s="400">
        <v>0</v>
      </c>
      <c r="I77" s="400">
        <v>0</v>
      </c>
      <c r="J77" s="400">
        <v>16370</v>
      </c>
      <c r="K77" s="400">
        <v>2287493</v>
      </c>
      <c r="L77" s="400">
        <v>1798</v>
      </c>
      <c r="M77" s="400">
        <v>601800</v>
      </c>
      <c r="N77" s="400">
        <v>14572</v>
      </c>
      <c r="O77" s="400">
        <v>1685693</v>
      </c>
      <c r="P77" s="400">
        <v>0</v>
      </c>
      <c r="Q77" s="400">
        <v>0</v>
      </c>
      <c r="R77" s="400">
        <v>0</v>
      </c>
      <c r="S77" s="400">
        <v>0</v>
      </c>
      <c r="T77" s="400">
        <v>0</v>
      </c>
      <c r="U77" s="400">
        <v>0</v>
      </c>
      <c r="V77" s="400">
        <v>139.73689999999999</v>
      </c>
      <c r="W77" s="400">
        <v>334.70519999999999</v>
      </c>
      <c r="X77" s="400">
        <v>115.6803</v>
      </c>
      <c r="Y77" s="400">
        <v>0</v>
      </c>
      <c r="Z77" s="400">
        <v>0</v>
      </c>
      <c r="AA77" s="400">
        <v>0</v>
      </c>
      <c r="AB77" s="399" t="s">
        <v>27</v>
      </c>
    </row>
    <row r="78" spans="1:28">
      <c r="A78" s="398" t="s">
        <v>186</v>
      </c>
      <c r="B78" s="399" t="s">
        <v>228</v>
      </c>
      <c r="C78" s="399" t="s">
        <v>229</v>
      </c>
      <c r="D78" s="400">
        <v>58</v>
      </c>
      <c r="E78" s="400">
        <v>2215</v>
      </c>
      <c r="F78" s="400">
        <v>0</v>
      </c>
      <c r="G78" s="400">
        <v>0</v>
      </c>
      <c r="H78" s="400">
        <v>58</v>
      </c>
      <c r="I78" s="400">
        <v>2215</v>
      </c>
      <c r="J78" s="400">
        <v>7939</v>
      </c>
      <c r="K78" s="400">
        <v>1997608</v>
      </c>
      <c r="L78" s="400">
        <v>0</v>
      </c>
      <c r="M78" s="400">
        <v>0</v>
      </c>
      <c r="N78" s="400">
        <v>0</v>
      </c>
      <c r="O78" s="400">
        <v>0</v>
      </c>
      <c r="P78" s="400">
        <v>0</v>
      </c>
      <c r="Q78" s="400">
        <v>0</v>
      </c>
      <c r="R78" s="400">
        <v>0</v>
      </c>
      <c r="S78" s="400">
        <v>0</v>
      </c>
      <c r="T78" s="400">
        <v>7939</v>
      </c>
      <c r="U78" s="400">
        <v>1997608</v>
      </c>
      <c r="V78" s="400">
        <v>251.61959999999999</v>
      </c>
      <c r="W78" s="400">
        <v>0</v>
      </c>
      <c r="X78" s="400">
        <v>0</v>
      </c>
      <c r="Y78" s="400">
        <v>0</v>
      </c>
      <c r="Z78" s="400">
        <v>0</v>
      </c>
      <c r="AA78" s="400">
        <v>251.61959999999999</v>
      </c>
      <c r="AB78" s="399" t="s">
        <v>27</v>
      </c>
    </row>
    <row r="79" spans="1:28">
      <c r="A79" s="398" t="s">
        <v>186</v>
      </c>
      <c r="B79" s="399" t="s">
        <v>230</v>
      </c>
      <c r="C79" s="399" t="s">
        <v>231</v>
      </c>
      <c r="D79" s="400">
        <v>63</v>
      </c>
      <c r="E79" s="400">
        <v>2788</v>
      </c>
      <c r="F79" s="400">
        <v>0</v>
      </c>
      <c r="G79" s="400">
        <v>0</v>
      </c>
      <c r="H79" s="400">
        <v>63</v>
      </c>
      <c r="I79" s="400">
        <v>2788</v>
      </c>
      <c r="J79" s="400">
        <v>11408</v>
      </c>
      <c r="K79" s="400">
        <v>2320210</v>
      </c>
      <c r="L79" s="400">
        <v>0</v>
      </c>
      <c r="M79" s="400">
        <v>0</v>
      </c>
      <c r="N79" s="400">
        <v>0</v>
      </c>
      <c r="O79" s="400">
        <v>0</v>
      </c>
      <c r="P79" s="400">
        <v>0</v>
      </c>
      <c r="Q79" s="400">
        <v>0</v>
      </c>
      <c r="R79" s="400">
        <v>0</v>
      </c>
      <c r="S79" s="400">
        <v>0</v>
      </c>
      <c r="T79" s="400">
        <v>11408</v>
      </c>
      <c r="U79" s="400">
        <v>2320210</v>
      </c>
      <c r="V79" s="400">
        <v>203.3845</v>
      </c>
      <c r="W79" s="400">
        <v>0</v>
      </c>
      <c r="X79" s="400">
        <v>0</v>
      </c>
      <c r="Y79" s="400">
        <v>0</v>
      </c>
      <c r="Z79" s="400">
        <v>0</v>
      </c>
      <c r="AA79" s="400">
        <v>203.3845</v>
      </c>
      <c r="AB79" s="399" t="s">
        <v>27</v>
      </c>
    </row>
    <row r="80" spans="1:28">
      <c r="A80" s="398" t="s">
        <v>186</v>
      </c>
      <c r="B80" s="399" t="s">
        <v>232</v>
      </c>
      <c r="C80" s="399" t="s">
        <v>233</v>
      </c>
      <c r="D80" s="400">
        <v>39</v>
      </c>
      <c r="E80" s="400">
        <v>1652</v>
      </c>
      <c r="F80" s="400">
        <v>0</v>
      </c>
      <c r="G80" s="400">
        <v>0</v>
      </c>
      <c r="H80" s="400">
        <v>39</v>
      </c>
      <c r="I80" s="400">
        <v>1652</v>
      </c>
      <c r="J80" s="400">
        <v>28947</v>
      </c>
      <c r="K80" s="400">
        <v>3643559</v>
      </c>
      <c r="L80" s="400">
        <v>0</v>
      </c>
      <c r="M80" s="400">
        <v>0</v>
      </c>
      <c r="N80" s="400">
        <v>0</v>
      </c>
      <c r="O80" s="400">
        <v>0</v>
      </c>
      <c r="P80" s="400">
        <v>0</v>
      </c>
      <c r="Q80" s="400">
        <v>0</v>
      </c>
      <c r="R80" s="400">
        <v>0</v>
      </c>
      <c r="S80" s="400">
        <v>0</v>
      </c>
      <c r="T80" s="400">
        <v>28947</v>
      </c>
      <c r="U80" s="400">
        <v>3643559</v>
      </c>
      <c r="V80" s="400">
        <v>125.87</v>
      </c>
      <c r="W80" s="400">
        <v>0</v>
      </c>
      <c r="X80" s="400">
        <v>0</v>
      </c>
      <c r="Y80" s="400">
        <v>0</v>
      </c>
      <c r="Z80" s="400">
        <v>0</v>
      </c>
      <c r="AA80" s="400">
        <v>125.87</v>
      </c>
      <c r="AB80" s="399" t="s">
        <v>27</v>
      </c>
    </row>
    <row r="81" spans="1:28">
      <c r="A81" s="398" t="s">
        <v>234</v>
      </c>
      <c r="B81" s="399" t="s">
        <v>235</v>
      </c>
      <c r="C81" s="399" t="s">
        <v>236</v>
      </c>
      <c r="D81" s="400">
        <v>72</v>
      </c>
      <c r="E81" s="400">
        <v>3456</v>
      </c>
      <c r="F81" s="400">
        <v>0</v>
      </c>
      <c r="G81" s="400">
        <v>0</v>
      </c>
      <c r="H81" s="400">
        <v>72</v>
      </c>
      <c r="I81" s="400">
        <v>3456</v>
      </c>
      <c r="J81" s="400">
        <v>71953</v>
      </c>
      <c r="K81" s="400">
        <v>5054869</v>
      </c>
      <c r="L81" s="400">
        <v>0</v>
      </c>
      <c r="M81" s="400">
        <v>0</v>
      </c>
      <c r="N81" s="400">
        <v>0</v>
      </c>
      <c r="O81" s="400">
        <v>0</v>
      </c>
      <c r="P81" s="400">
        <v>0</v>
      </c>
      <c r="Q81" s="400">
        <v>0</v>
      </c>
      <c r="R81" s="400">
        <v>0</v>
      </c>
      <c r="S81" s="400">
        <v>0</v>
      </c>
      <c r="T81" s="400">
        <v>71953</v>
      </c>
      <c r="U81" s="400">
        <v>5054869</v>
      </c>
      <c r="V81" s="400">
        <v>70.252399999999994</v>
      </c>
      <c r="W81" s="400">
        <v>0</v>
      </c>
      <c r="X81" s="400">
        <v>0</v>
      </c>
      <c r="Y81" s="400">
        <v>0</v>
      </c>
      <c r="Z81" s="400">
        <v>0</v>
      </c>
      <c r="AA81" s="400">
        <v>70.252399999999994</v>
      </c>
      <c r="AB81" s="399" t="s">
        <v>27</v>
      </c>
    </row>
    <row r="82" spans="1:28">
      <c r="A82" s="398" t="s">
        <v>186</v>
      </c>
      <c r="B82" s="399" t="s">
        <v>237</v>
      </c>
      <c r="C82" s="399" t="s">
        <v>238</v>
      </c>
      <c r="D82" s="400">
        <v>30</v>
      </c>
      <c r="E82" s="400">
        <v>1191</v>
      </c>
      <c r="F82" s="400">
        <v>0</v>
      </c>
      <c r="G82" s="400">
        <v>0</v>
      </c>
      <c r="H82" s="400">
        <v>30</v>
      </c>
      <c r="I82" s="400">
        <v>1191</v>
      </c>
      <c r="J82" s="400">
        <v>3800</v>
      </c>
      <c r="K82" s="400">
        <v>890000</v>
      </c>
      <c r="L82" s="400">
        <v>0</v>
      </c>
      <c r="M82" s="400">
        <v>0</v>
      </c>
      <c r="N82" s="400">
        <v>0</v>
      </c>
      <c r="O82" s="400">
        <v>0</v>
      </c>
      <c r="P82" s="400">
        <v>0</v>
      </c>
      <c r="Q82" s="400">
        <v>0</v>
      </c>
      <c r="R82" s="400">
        <v>0</v>
      </c>
      <c r="S82" s="400">
        <v>0</v>
      </c>
      <c r="T82" s="400">
        <v>3800</v>
      </c>
      <c r="U82" s="400">
        <v>890000</v>
      </c>
      <c r="V82" s="400">
        <v>234.2105</v>
      </c>
      <c r="W82" s="400">
        <v>0</v>
      </c>
      <c r="X82" s="400">
        <v>0</v>
      </c>
      <c r="Y82" s="400">
        <v>0</v>
      </c>
      <c r="Z82" s="400">
        <v>0</v>
      </c>
      <c r="AA82" s="400">
        <v>234.2105</v>
      </c>
      <c r="AB82" s="399" t="s">
        <v>27</v>
      </c>
    </row>
    <row r="83" spans="1:28">
      <c r="A83" s="398" t="s">
        <v>239</v>
      </c>
      <c r="B83" s="399" t="s">
        <v>240</v>
      </c>
      <c r="C83" s="399" t="s">
        <v>241</v>
      </c>
      <c r="D83" s="400">
        <v>0</v>
      </c>
      <c r="E83" s="400">
        <v>0</v>
      </c>
      <c r="F83" s="400">
        <v>0</v>
      </c>
      <c r="G83" s="400">
        <v>0</v>
      </c>
      <c r="H83" s="400">
        <v>0</v>
      </c>
      <c r="I83" s="400">
        <v>0</v>
      </c>
      <c r="J83" s="400">
        <v>0</v>
      </c>
      <c r="K83" s="400">
        <v>0</v>
      </c>
      <c r="L83" s="400">
        <v>0</v>
      </c>
      <c r="M83" s="400">
        <v>0</v>
      </c>
      <c r="N83" s="400">
        <v>0</v>
      </c>
      <c r="O83" s="400">
        <v>0</v>
      </c>
      <c r="P83" s="400">
        <v>0</v>
      </c>
      <c r="Q83" s="400">
        <v>0</v>
      </c>
      <c r="R83" s="400">
        <v>0</v>
      </c>
      <c r="S83" s="400">
        <v>0</v>
      </c>
      <c r="T83" s="400">
        <v>0</v>
      </c>
      <c r="U83" s="400">
        <v>0</v>
      </c>
      <c r="V83" s="400">
        <v>0</v>
      </c>
      <c r="W83" s="400">
        <v>0</v>
      </c>
      <c r="X83" s="400">
        <v>0</v>
      </c>
      <c r="Y83" s="400">
        <v>0</v>
      </c>
      <c r="Z83" s="400">
        <v>0</v>
      </c>
      <c r="AA83" s="400">
        <v>0</v>
      </c>
      <c r="AB83" s="399" t="s">
        <v>27</v>
      </c>
    </row>
    <row r="84" spans="1:28">
      <c r="A84" s="398" t="s">
        <v>28</v>
      </c>
      <c r="B84" s="399" t="s">
        <v>242</v>
      </c>
      <c r="C84" s="399" t="s">
        <v>243</v>
      </c>
      <c r="D84" s="400">
        <v>20</v>
      </c>
      <c r="E84" s="400">
        <v>867</v>
      </c>
      <c r="F84" s="400">
        <v>0</v>
      </c>
      <c r="G84" s="400">
        <v>0</v>
      </c>
      <c r="H84" s="400">
        <v>20</v>
      </c>
      <c r="I84" s="400">
        <v>867</v>
      </c>
      <c r="J84" s="400">
        <v>12382</v>
      </c>
      <c r="K84" s="400">
        <v>1727275</v>
      </c>
      <c r="L84" s="400">
        <v>0</v>
      </c>
      <c r="M84" s="400">
        <v>0</v>
      </c>
      <c r="N84" s="400">
        <v>0</v>
      </c>
      <c r="O84" s="400">
        <v>0</v>
      </c>
      <c r="P84" s="400">
        <v>0</v>
      </c>
      <c r="Q84" s="400">
        <v>0</v>
      </c>
      <c r="R84" s="400">
        <v>0</v>
      </c>
      <c r="S84" s="400">
        <v>0</v>
      </c>
      <c r="T84" s="400">
        <v>12382</v>
      </c>
      <c r="U84" s="400">
        <v>1727275</v>
      </c>
      <c r="V84" s="400">
        <v>139.49889999999999</v>
      </c>
      <c r="W84" s="400">
        <v>0</v>
      </c>
      <c r="X84" s="400">
        <v>0</v>
      </c>
      <c r="Y84" s="400">
        <v>0</v>
      </c>
      <c r="Z84" s="400">
        <v>0</v>
      </c>
      <c r="AA84" s="400">
        <v>139.49889999999999</v>
      </c>
      <c r="AB84" s="399" t="s">
        <v>27</v>
      </c>
    </row>
    <row r="85" spans="1:28">
      <c r="A85" s="398" t="s">
        <v>28</v>
      </c>
      <c r="B85" s="399" t="s">
        <v>244</v>
      </c>
      <c r="C85" s="399" t="s">
        <v>245</v>
      </c>
      <c r="D85" s="400">
        <v>21</v>
      </c>
      <c r="E85" s="400">
        <v>954</v>
      </c>
      <c r="F85" s="400">
        <v>0</v>
      </c>
      <c r="G85" s="400">
        <v>0</v>
      </c>
      <c r="H85" s="400">
        <v>21</v>
      </c>
      <c r="I85" s="400">
        <v>954</v>
      </c>
      <c r="J85" s="400">
        <v>1823</v>
      </c>
      <c r="K85" s="400">
        <v>95631</v>
      </c>
      <c r="L85" s="400">
        <v>0</v>
      </c>
      <c r="M85" s="400">
        <v>0</v>
      </c>
      <c r="N85" s="400">
        <v>0</v>
      </c>
      <c r="O85" s="400">
        <v>0</v>
      </c>
      <c r="P85" s="400">
        <v>0</v>
      </c>
      <c r="Q85" s="400">
        <v>0</v>
      </c>
      <c r="R85" s="400">
        <v>0</v>
      </c>
      <c r="S85" s="400">
        <v>0</v>
      </c>
      <c r="T85" s="400">
        <v>1823</v>
      </c>
      <c r="U85" s="400">
        <v>95631</v>
      </c>
      <c r="V85" s="400">
        <v>52.457999999999998</v>
      </c>
      <c r="W85" s="400">
        <v>0</v>
      </c>
      <c r="X85" s="400">
        <v>0</v>
      </c>
      <c r="Y85" s="400">
        <v>0</v>
      </c>
      <c r="Z85" s="400">
        <v>0</v>
      </c>
      <c r="AA85" s="400">
        <v>52.457999999999998</v>
      </c>
      <c r="AB85" s="399" t="s">
        <v>27</v>
      </c>
    </row>
    <row r="86" spans="1:28">
      <c r="A86" s="398" t="s">
        <v>28</v>
      </c>
      <c r="B86" s="399" t="s">
        <v>246</v>
      </c>
      <c r="C86" s="399" t="s">
        <v>247</v>
      </c>
      <c r="D86" s="400">
        <v>43</v>
      </c>
      <c r="E86" s="400">
        <v>1013</v>
      </c>
      <c r="F86" s="400">
        <v>42</v>
      </c>
      <c r="G86" s="400">
        <v>965</v>
      </c>
      <c r="H86" s="400">
        <v>1</v>
      </c>
      <c r="I86" s="400">
        <v>48</v>
      </c>
      <c r="J86" s="400">
        <v>10088</v>
      </c>
      <c r="K86" s="400">
        <v>1118798</v>
      </c>
      <c r="L86" s="400">
        <v>795</v>
      </c>
      <c r="M86" s="400">
        <v>450960</v>
      </c>
      <c r="N86" s="400">
        <v>4855</v>
      </c>
      <c r="O86" s="400">
        <v>383785</v>
      </c>
      <c r="P86" s="400">
        <v>4356</v>
      </c>
      <c r="Q86" s="400">
        <v>256688</v>
      </c>
      <c r="R86" s="400">
        <v>0</v>
      </c>
      <c r="S86" s="400">
        <v>0</v>
      </c>
      <c r="T86" s="400">
        <v>82</v>
      </c>
      <c r="U86" s="400">
        <v>27365</v>
      </c>
      <c r="V86" s="400">
        <v>110.9038</v>
      </c>
      <c r="W86" s="400">
        <v>567.24530000000004</v>
      </c>
      <c r="X86" s="400">
        <v>79.049400000000006</v>
      </c>
      <c r="Y86" s="400">
        <v>58.927500000000002</v>
      </c>
      <c r="Z86" s="400">
        <v>0</v>
      </c>
      <c r="AA86" s="400">
        <v>333.71949999999998</v>
      </c>
      <c r="AB86" s="399" t="s">
        <v>27</v>
      </c>
    </row>
    <row r="87" spans="1:28">
      <c r="A87" s="398" t="s">
        <v>28</v>
      </c>
      <c r="B87" s="399" t="s">
        <v>248</v>
      </c>
      <c r="C87" s="399" t="s">
        <v>249</v>
      </c>
      <c r="D87" s="400">
        <v>20</v>
      </c>
      <c r="E87" s="400">
        <v>935</v>
      </c>
      <c r="F87" s="400">
        <v>0</v>
      </c>
      <c r="G87" s="400">
        <v>0</v>
      </c>
      <c r="H87" s="400">
        <v>20</v>
      </c>
      <c r="I87" s="400">
        <v>935</v>
      </c>
      <c r="J87" s="400">
        <v>11325</v>
      </c>
      <c r="K87" s="400">
        <v>2362386</v>
      </c>
      <c r="L87" s="400">
        <v>0</v>
      </c>
      <c r="M87" s="400">
        <v>0</v>
      </c>
      <c r="N87" s="400">
        <v>0</v>
      </c>
      <c r="O87" s="400">
        <v>0</v>
      </c>
      <c r="P87" s="400">
        <v>0</v>
      </c>
      <c r="Q87" s="400">
        <v>0</v>
      </c>
      <c r="R87" s="400">
        <v>0</v>
      </c>
      <c r="S87" s="400">
        <v>0</v>
      </c>
      <c r="T87" s="400">
        <v>11325</v>
      </c>
      <c r="U87" s="400">
        <v>2362386</v>
      </c>
      <c r="V87" s="400">
        <v>208.5992</v>
      </c>
      <c r="W87" s="400">
        <v>0</v>
      </c>
      <c r="X87" s="400">
        <v>0</v>
      </c>
      <c r="Y87" s="400">
        <v>0</v>
      </c>
      <c r="Z87" s="400">
        <v>0</v>
      </c>
      <c r="AA87" s="400">
        <v>208.5992</v>
      </c>
      <c r="AB87" s="399" t="s">
        <v>27</v>
      </c>
    </row>
    <row r="88" spans="1:28">
      <c r="A88" s="398" t="s">
        <v>28</v>
      </c>
      <c r="B88" s="399" t="s">
        <v>250</v>
      </c>
      <c r="C88" s="399" t="s">
        <v>251</v>
      </c>
      <c r="D88" s="400">
        <v>24</v>
      </c>
      <c r="E88" s="400">
        <v>964</v>
      </c>
      <c r="F88" s="400">
        <v>0</v>
      </c>
      <c r="G88" s="400">
        <v>0</v>
      </c>
      <c r="H88" s="400">
        <v>24</v>
      </c>
      <c r="I88" s="400">
        <v>964</v>
      </c>
      <c r="J88" s="400">
        <v>2627</v>
      </c>
      <c r="K88" s="400">
        <v>465297</v>
      </c>
      <c r="L88" s="400">
        <v>0</v>
      </c>
      <c r="M88" s="400">
        <v>0</v>
      </c>
      <c r="N88" s="400">
        <v>0</v>
      </c>
      <c r="O88" s="400">
        <v>0</v>
      </c>
      <c r="P88" s="400">
        <v>0</v>
      </c>
      <c r="Q88" s="400">
        <v>0</v>
      </c>
      <c r="R88" s="400">
        <v>0</v>
      </c>
      <c r="S88" s="400">
        <v>0</v>
      </c>
      <c r="T88" s="400">
        <v>2627</v>
      </c>
      <c r="U88" s="400">
        <v>465297</v>
      </c>
      <c r="V88" s="400">
        <v>177.12110000000001</v>
      </c>
      <c r="W88" s="400">
        <v>0</v>
      </c>
      <c r="X88" s="400">
        <v>0</v>
      </c>
      <c r="Y88" s="400">
        <v>0</v>
      </c>
      <c r="Z88" s="400">
        <v>0</v>
      </c>
      <c r="AA88" s="400">
        <v>177.12110000000001</v>
      </c>
      <c r="AB88" s="399" t="s">
        <v>27</v>
      </c>
    </row>
    <row r="89" spans="1:28">
      <c r="A89" s="398" t="s">
        <v>28</v>
      </c>
      <c r="B89" s="399" t="s">
        <v>252</v>
      </c>
      <c r="C89" s="399" t="s">
        <v>253</v>
      </c>
      <c r="D89" s="400">
        <v>10</v>
      </c>
      <c r="E89" s="400">
        <v>478</v>
      </c>
      <c r="F89" s="400">
        <v>0</v>
      </c>
      <c r="G89" s="400">
        <v>0</v>
      </c>
      <c r="H89" s="400">
        <v>10</v>
      </c>
      <c r="I89" s="400">
        <v>478</v>
      </c>
      <c r="J89" s="400">
        <v>24913</v>
      </c>
      <c r="K89" s="400">
        <v>319370</v>
      </c>
      <c r="L89" s="400">
        <v>0</v>
      </c>
      <c r="M89" s="400">
        <v>0</v>
      </c>
      <c r="N89" s="400">
        <v>0</v>
      </c>
      <c r="O89" s="400">
        <v>0</v>
      </c>
      <c r="P89" s="400">
        <v>0</v>
      </c>
      <c r="Q89" s="400">
        <v>0</v>
      </c>
      <c r="R89" s="400">
        <v>0</v>
      </c>
      <c r="S89" s="400">
        <v>0</v>
      </c>
      <c r="T89" s="400">
        <v>24913</v>
      </c>
      <c r="U89" s="400">
        <v>319370</v>
      </c>
      <c r="V89" s="400">
        <v>12.8194</v>
      </c>
      <c r="W89" s="400">
        <v>0</v>
      </c>
      <c r="X89" s="400">
        <v>0</v>
      </c>
      <c r="Y89" s="400">
        <v>0</v>
      </c>
      <c r="Z89" s="400">
        <v>0</v>
      </c>
      <c r="AA89" s="400">
        <v>12.8194</v>
      </c>
      <c r="AB89" s="399" t="s">
        <v>27</v>
      </c>
    </row>
    <row r="90" spans="1:28">
      <c r="A90" s="398" t="s">
        <v>254</v>
      </c>
      <c r="B90" s="399" t="s">
        <v>255</v>
      </c>
      <c r="C90" s="399" t="s">
        <v>256</v>
      </c>
      <c r="D90" s="400">
        <v>109</v>
      </c>
      <c r="E90" s="400">
        <v>2398</v>
      </c>
      <c r="F90" s="400">
        <v>109</v>
      </c>
      <c r="G90" s="400">
        <v>2398</v>
      </c>
      <c r="H90" s="400">
        <v>0</v>
      </c>
      <c r="I90" s="400">
        <v>0</v>
      </c>
      <c r="J90" s="400">
        <v>32100</v>
      </c>
      <c r="K90" s="400">
        <v>1460100</v>
      </c>
      <c r="L90" s="400">
        <v>0</v>
      </c>
      <c r="M90" s="400">
        <v>0</v>
      </c>
      <c r="N90" s="400">
        <v>600</v>
      </c>
      <c r="O90" s="400">
        <v>105600</v>
      </c>
      <c r="P90" s="400">
        <v>0</v>
      </c>
      <c r="Q90" s="400">
        <v>0</v>
      </c>
      <c r="R90" s="400">
        <v>31500</v>
      </c>
      <c r="S90" s="400">
        <v>1354500</v>
      </c>
      <c r="T90" s="400">
        <v>0</v>
      </c>
      <c r="U90" s="400">
        <v>0</v>
      </c>
      <c r="V90" s="400">
        <v>45.485999999999997</v>
      </c>
      <c r="W90" s="400">
        <v>0</v>
      </c>
      <c r="X90" s="400">
        <v>176</v>
      </c>
      <c r="Y90" s="400">
        <v>0</v>
      </c>
      <c r="Z90" s="400">
        <v>43</v>
      </c>
      <c r="AA90" s="400">
        <v>0</v>
      </c>
      <c r="AB90" s="399" t="s">
        <v>27</v>
      </c>
    </row>
    <row r="91" spans="1:28">
      <c r="A91" s="398" t="s">
        <v>254</v>
      </c>
      <c r="B91" s="399" t="s">
        <v>257</v>
      </c>
      <c r="C91" s="399" t="s">
        <v>258</v>
      </c>
      <c r="D91" s="400">
        <v>20</v>
      </c>
      <c r="E91" s="400">
        <v>769</v>
      </c>
      <c r="F91" s="400">
        <v>0</v>
      </c>
      <c r="G91" s="400">
        <v>0</v>
      </c>
      <c r="H91" s="400">
        <v>20</v>
      </c>
      <c r="I91" s="400">
        <v>769</v>
      </c>
      <c r="J91" s="400">
        <v>13049</v>
      </c>
      <c r="K91" s="400">
        <v>371470</v>
      </c>
      <c r="L91" s="400">
        <v>0</v>
      </c>
      <c r="M91" s="400">
        <v>0</v>
      </c>
      <c r="N91" s="400">
        <v>0</v>
      </c>
      <c r="O91" s="400">
        <v>0</v>
      </c>
      <c r="P91" s="400">
        <v>0</v>
      </c>
      <c r="Q91" s="400">
        <v>0</v>
      </c>
      <c r="R91" s="400">
        <v>0</v>
      </c>
      <c r="S91" s="400">
        <v>0</v>
      </c>
      <c r="T91" s="400">
        <v>13049</v>
      </c>
      <c r="U91" s="400">
        <v>371470</v>
      </c>
      <c r="V91" s="400">
        <v>28.467300000000002</v>
      </c>
      <c r="W91" s="400">
        <v>0</v>
      </c>
      <c r="X91" s="400">
        <v>0</v>
      </c>
      <c r="Y91" s="400">
        <v>0</v>
      </c>
      <c r="Z91" s="400">
        <v>0</v>
      </c>
      <c r="AA91" s="400">
        <v>28.467300000000002</v>
      </c>
      <c r="AB91" s="399" t="s">
        <v>27</v>
      </c>
    </row>
    <row r="92" spans="1:28">
      <c r="A92" s="398" t="s">
        <v>254</v>
      </c>
      <c r="B92" s="399" t="s">
        <v>259</v>
      </c>
      <c r="C92" s="399" t="s">
        <v>260</v>
      </c>
      <c r="D92" s="400">
        <v>9</v>
      </c>
      <c r="E92" s="400">
        <v>69</v>
      </c>
      <c r="F92" s="400">
        <v>9</v>
      </c>
      <c r="G92" s="400">
        <v>69</v>
      </c>
      <c r="H92" s="400">
        <v>0</v>
      </c>
      <c r="I92" s="400">
        <v>0</v>
      </c>
      <c r="J92" s="400">
        <v>4568</v>
      </c>
      <c r="K92" s="400">
        <v>68520</v>
      </c>
      <c r="L92" s="400">
        <v>0</v>
      </c>
      <c r="M92" s="400">
        <v>0</v>
      </c>
      <c r="N92" s="400">
        <v>0</v>
      </c>
      <c r="O92" s="400">
        <v>0</v>
      </c>
      <c r="P92" s="400">
        <v>0</v>
      </c>
      <c r="Q92" s="400">
        <v>0</v>
      </c>
      <c r="R92" s="400">
        <v>4568</v>
      </c>
      <c r="S92" s="400">
        <v>68520</v>
      </c>
      <c r="T92" s="400">
        <v>0</v>
      </c>
      <c r="U92" s="400">
        <v>0</v>
      </c>
      <c r="V92" s="400">
        <v>15</v>
      </c>
      <c r="W92" s="400">
        <v>0</v>
      </c>
      <c r="X92" s="400">
        <v>0</v>
      </c>
      <c r="Y92" s="400">
        <v>0</v>
      </c>
      <c r="Z92" s="400">
        <v>15</v>
      </c>
      <c r="AA92" s="400">
        <v>0</v>
      </c>
      <c r="AB92" s="399" t="s">
        <v>27</v>
      </c>
    </row>
    <row r="93" spans="1:28">
      <c r="A93" s="398" t="s">
        <v>254</v>
      </c>
      <c r="B93" s="399" t="s">
        <v>261</v>
      </c>
      <c r="C93" s="399" t="s">
        <v>262</v>
      </c>
      <c r="D93" s="400">
        <v>11</v>
      </c>
      <c r="E93" s="400">
        <v>298</v>
      </c>
      <c r="F93" s="400">
        <v>11</v>
      </c>
      <c r="G93" s="400">
        <v>298</v>
      </c>
      <c r="H93" s="400">
        <v>0</v>
      </c>
      <c r="I93" s="400">
        <v>0</v>
      </c>
      <c r="J93" s="400">
        <v>14725</v>
      </c>
      <c r="K93" s="400">
        <v>859790</v>
      </c>
      <c r="L93" s="400">
        <v>0</v>
      </c>
      <c r="M93" s="400">
        <v>0</v>
      </c>
      <c r="N93" s="400">
        <v>0</v>
      </c>
      <c r="O93" s="400">
        <v>0</v>
      </c>
      <c r="P93" s="400">
        <v>0</v>
      </c>
      <c r="Q93" s="400">
        <v>0</v>
      </c>
      <c r="R93" s="400">
        <v>14725</v>
      </c>
      <c r="S93" s="400">
        <v>859790</v>
      </c>
      <c r="T93" s="400">
        <v>0</v>
      </c>
      <c r="U93" s="400">
        <v>0</v>
      </c>
      <c r="V93" s="400">
        <v>58.389800000000001</v>
      </c>
      <c r="W93" s="400">
        <v>0</v>
      </c>
      <c r="X93" s="400">
        <v>0</v>
      </c>
      <c r="Y93" s="400">
        <v>0</v>
      </c>
      <c r="Z93" s="400">
        <v>58.389800000000001</v>
      </c>
      <c r="AA93" s="400">
        <v>0</v>
      </c>
      <c r="AB93" s="399" t="s">
        <v>27</v>
      </c>
    </row>
    <row r="94" spans="1:28">
      <c r="A94" s="398" t="s">
        <v>254</v>
      </c>
      <c r="B94" s="399" t="s">
        <v>263</v>
      </c>
      <c r="C94" s="399" t="s">
        <v>264</v>
      </c>
      <c r="D94" s="400">
        <v>62</v>
      </c>
      <c r="E94" s="400">
        <v>1295</v>
      </c>
      <c r="F94" s="400">
        <v>62</v>
      </c>
      <c r="G94" s="400">
        <v>1295</v>
      </c>
      <c r="H94" s="400">
        <v>0</v>
      </c>
      <c r="I94" s="400">
        <v>0</v>
      </c>
      <c r="J94" s="400">
        <v>28112</v>
      </c>
      <c r="K94" s="400">
        <v>573550</v>
      </c>
      <c r="L94" s="400">
        <v>0</v>
      </c>
      <c r="M94" s="400">
        <v>0</v>
      </c>
      <c r="N94" s="400">
        <v>0</v>
      </c>
      <c r="O94" s="400">
        <v>0</v>
      </c>
      <c r="P94" s="400">
        <v>0</v>
      </c>
      <c r="Q94" s="400">
        <v>0</v>
      </c>
      <c r="R94" s="400">
        <v>28112</v>
      </c>
      <c r="S94" s="400">
        <v>573550</v>
      </c>
      <c r="T94" s="400">
        <v>0</v>
      </c>
      <c r="U94" s="400">
        <v>0</v>
      </c>
      <c r="V94" s="400">
        <v>20.4023</v>
      </c>
      <c r="W94" s="400">
        <v>0</v>
      </c>
      <c r="X94" s="400">
        <v>0</v>
      </c>
      <c r="Y94" s="400">
        <v>0</v>
      </c>
      <c r="Z94" s="400">
        <v>20.4023</v>
      </c>
      <c r="AA94" s="400">
        <v>0</v>
      </c>
      <c r="AB94" s="399" t="s">
        <v>27</v>
      </c>
    </row>
    <row r="95" spans="1:28">
      <c r="A95" s="398" t="s">
        <v>254</v>
      </c>
      <c r="B95" s="399" t="s">
        <v>265</v>
      </c>
      <c r="C95" s="399" t="s">
        <v>266</v>
      </c>
      <c r="D95" s="400">
        <v>38</v>
      </c>
      <c r="E95" s="400">
        <v>855</v>
      </c>
      <c r="F95" s="400">
        <v>38</v>
      </c>
      <c r="G95" s="400">
        <v>855</v>
      </c>
      <c r="H95" s="400">
        <v>0</v>
      </c>
      <c r="I95" s="400">
        <v>0</v>
      </c>
      <c r="J95" s="400">
        <v>5782</v>
      </c>
      <c r="K95" s="400">
        <v>440068</v>
      </c>
      <c r="L95" s="400">
        <v>0</v>
      </c>
      <c r="M95" s="400">
        <v>0</v>
      </c>
      <c r="N95" s="400">
        <v>0</v>
      </c>
      <c r="O95" s="400">
        <v>0</v>
      </c>
      <c r="P95" s="400">
        <v>0</v>
      </c>
      <c r="Q95" s="400">
        <v>0</v>
      </c>
      <c r="R95" s="400">
        <v>5782</v>
      </c>
      <c r="S95" s="400">
        <v>440068</v>
      </c>
      <c r="T95" s="400">
        <v>0</v>
      </c>
      <c r="U95" s="400">
        <v>0</v>
      </c>
      <c r="V95" s="400">
        <v>76.11</v>
      </c>
      <c r="W95" s="400">
        <v>0</v>
      </c>
      <c r="X95" s="400">
        <v>0</v>
      </c>
      <c r="Y95" s="400">
        <v>0</v>
      </c>
      <c r="Z95" s="400">
        <v>76.11</v>
      </c>
      <c r="AA95" s="400">
        <v>0</v>
      </c>
      <c r="AB95" s="399" t="s">
        <v>27</v>
      </c>
    </row>
    <row r="96" spans="1:28">
      <c r="A96" s="398" t="s">
        <v>254</v>
      </c>
      <c r="B96" s="399" t="s">
        <v>267</v>
      </c>
      <c r="C96" s="399" t="s">
        <v>268</v>
      </c>
      <c r="D96" s="400">
        <v>30</v>
      </c>
      <c r="E96" s="400">
        <v>727</v>
      </c>
      <c r="F96" s="400">
        <v>30</v>
      </c>
      <c r="G96" s="400">
        <v>727</v>
      </c>
      <c r="H96" s="400">
        <v>0</v>
      </c>
      <c r="I96" s="400">
        <v>0</v>
      </c>
      <c r="J96" s="400">
        <v>25415</v>
      </c>
      <c r="K96" s="400">
        <v>685640</v>
      </c>
      <c r="L96" s="400">
        <v>0</v>
      </c>
      <c r="M96" s="400">
        <v>0</v>
      </c>
      <c r="N96" s="400">
        <v>5450</v>
      </c>
      <c r="O96" s="400">
        <v>365885</v>
      </c>
      <c r="P96" s="400">
        <v>19965</v>
      </c>
      <c r="Q96" s="400">
        <v>319755</v>
      </c>
      <c r="R96" s="400">
        <v>0</v>
      </c>
      <c r="S96" s="400">
        <v>0</v>
      </c>
      <c r="T96" s="400">
        <v>0</v>
      </c>
      <c r="U96" s="400">
        <v>0</v>
      </c>
      <c r="V96" s="400">
        <v>26.977799999999998</v>
      </c>
      <c r="W96" s="400">
        <v>0</v>
      </c>
      <c r="X96" s="400">
        <v>67.134900000000002</v>
      </c>
      <c r="Y96" s="400">
        <v>16.015799999999999</v>
      </c>
      <c r="Z96" s="400">
        <v>0</v>
      </c>
      <c r="AA96" s="400">
        <v>0</v>
      </c>
      <c r="AB96" s="399" t="s">
        <v>27</v>
      </c>
    </row>
    <row r="97" spans="1:28">
      <c r="A97" s="398" t="s">
        <v>254</v>
      </c>
      <c r="B97" s="399" t="s">
        <v>269</v>
      </c>
      <c r="C97" s="399" t="s">
        <v>270</v>
      </c>
      <c r="D97" s="400">
        <v>75</v>
      </c>
      <c r="E97" s="400">
        <v>1839</v>
      </c>
      <c r="F97" s="400">
        <v>75</v>
      </c>
      <c r="G97" s="400">
        <v>1839</v>
      </c>
      <c r="H97" s="400">
        <v>0</v>
      </c>
      <c r="I97" s="400">
        <v>0</v>
      </c>
      <c r="J97" s="400">
        <v>46628</v>
      </c>
      <c r="K97" s="400">
        <v>734963</v>
      </c>
      <c r="L97" s="400">
        <v>0</v>
      </c>
      <c r="M97" s="400">
        <v>0</v>
      </c>
      <c r="N97" s="400">
        <v>0</v>
      </c>
      <c r="O97" s="400">
        <v>0</v>
      </c>
      <c r="P97" s="400">
        <v>12199</v>
      </c>
      <c r="Q97" s="400">
        <v>152095</v>
      </c>
      <c r="R97" s="400">
        <v>34429</v>
      </c>
      <c r="S97" s="400">
        <v>582868</v>
      </c>
      <c r="T97" s="400">
        <v>0</v>
      </c>
      <c r="U97" s="400">
        <v>0</v>
      </c>
      <c r="V97" s="400">
        <v>15.7623</v>
      </c>
      <c r="W97" s="400">
        <v>0</v>
      </c>
      <c r="X97" s="400">
        <v>0</v>
      </c>
      <c r="Y97" s="400">
        <v>12.4678</v>
      </c>
      <c r="Z97" s="400">
        <v>16.929600000000001</v>
      </c>
      <c r="AA97" s="400">
        <v>0</v>
      </c>
      <c r="AB97" s="399" t="s">
        <v>27</v>
      </c>
    </row>
    <row r="98" spans="1:28">
      <c r="A98" s="398" t="s">
        <v>254</v>
      </c>
      <c r="B98" s="399" t="s">
        <v>271</v>
      </c>
      <c r="C98" s="399" t="s">
        <v>272</v>
      </c>
      <c r="D98" s="400">
        <v>1</v>
      </c>
      <c r="E98" s="400">
        <v>7</v>
      </c>
      <c r="F98" s="400">
        <v>1</v>
      </c>
      <c r="G98" s="400">
        <v>7</v>
      </c>
      <c r="H98" s="400">
        <v>0</v>
      </c>
      <c r="I98" s="400">
        <v>0</v>
      </c>
      <c r="J98" s="400">
        <v>24</v>
      </c>
      <c r="K98" s="400">
        <v>135</v>
      </c>
      <c r="L98" s="400">
        <v>0</v>
      </c>
      <c r="M98" s="400">
        <v>0</v>
      </c>
      <c r="N98" s="400">
        <v>0</v>
      </c>
      <c r="O98" s="400">
        <v>0</v>
      </c>
      <c r="P98" s="400">
        <v>0</v>
      </c>
      <c r="Q98" s="400">
        <v>0</v>
      </c>
      <c r="R98" s="400">
        <v>24</v>
      </c>
      <c r="S98" s="400">
        <v>135</v>
      </c>
      <c r="T98" s="400">
        <v>0</v>
      </c>
      <c r="U98" s="400">
        <v>0</v>
      </c>
      <c r="V98" s="400">
        <v>5.625</v>
      </c>
      <c r="W98" s="400">
        <v>0</v>
      </c>
      <c r="X98" s="400">
        <v>0</v>
      </c>
      <c r="Y98" s="400">
        <v>0</v>
      </c>
      <c r="Z98" s="400">
        <v>5.625</v>
      </c>
      <c r="AA98" s="400">
        <v>0</v>
      </c>
      <c r="AB98" s="399" t="s">
        <v>27</v>
      </c>
    </row>
    <row r="99" spans="1:28">
      <c r="A99" s="398" t="s">
        <v>273</v>
      </c>
      <c r="B99" s="399" t="s">
        <v>274</v>
      </c>
      <c r="C99" s="399" t="s">
        <v>275</v>
      </c>
      <c r="D99" s="400">
        <v>55</v>
      </c>
      <c r="E99" s="400">
        <v>1190</v>
      </c>
      <c r="F99" s="400">
        <v>55</v>
      </c>
      <c r="G99" s="400">
        <v>1190</v>
      </c>
      <c r="H99" s="400">
        <v>0</v>
      </c>
      <c r="I99" s="400">
        <v>0</v>
      </c>
      <c r="J99" s="400">
        <v>173087</v>
      </c>
      <c r="K99" s="400">
        <v>1947823</v>
      </c>
      <c r="L99" s="400">
        <v>0</v>
      </c>
      <c r="M99" s="400">
        <v>0</v>
      </c>
      <c r="N99" s="400">
        <v>0</v>
      </c>
      <c r="O99" s="400">
        <v>0</v>
      </c>
      <c r="P99" s="400">
        <v>0</v>
      </c>
      <c r="Q99" s="400">
        <v>0</v>
      </c>
      <c r="R99" s="400">
        <v>173087</v>
      </c>
      <c r="S99" s="400">
        <v>1947823</v>
      </c>
      <c r="T99" s="400">
        <v>0</v>
      </c>
      <c r="U99" s="400">
        <v>0</v>
      </c>
      <c r="V99" s="400">
        <v>11.253399999999999</v>
      </c>
      <c r="W99" s="400">
        <v>0</v>
      </c>
      <c r="X99" s="400">
        <v>0</v>
      </c>
      <c r="Y99" s="400">
        <v>0</v>
      </c>
      <c r="Z99" s="400">
        <v>11.253399999999999</v>
      </c>
      <c r="AA99" s="400">
        <v>0</v>
      </c>
      <c r="AB99" s="399" t="s">
        <v>27</v>
      </c>
    </row>
    <row r="100" spans="1:28">
      <c r="A100" s="398" t="s">
        <v>273</v>
      </c>
      <c r="B100" s="399" t="s">
        <v>276</v>
      </c>
      <c r="C100" s="399" t="s">
        <v>277</v>
      </c>
      <c r="D100" s="400">
        <v>34</v>
      </c>
      <c r="E100" s="400">
        <v>563</v>
      </c>
      <c r="F100" s="400">
        <v>34</v>
      </c>
      <c r="G100" s="400">
        <v>563</v>
      </c>
      <c r="H100" s="400">
        <v>0</v>
      </c>
      <c r="I100" s="400">
        <v>0</v>
      </c>
      <c r="J100" s="400">
        <v>7823</v>
      </c>
      <c r="K100" s="400">
        <v>134878</v>
      </c>
      <c r="L100" s="400">
        <v>0</v>
      </c>
      <c r="M100" s="400">
        <v>0</v>
      </c>
      <c r="N100" s="400">
        <v>0</v>
      </c>
      <c r="O100" s="400">
        <v>0</v>
      </c>
      <c r="P100" s="400">
        <v>403</v>
      </c>
      <c r="Q100" s="400">
        <v>7254</v>
      </c>
      <c r="R100" s="400">
        <v>7420</v>
      </c>
      <c r="S100" s="400">
        <v>127624</v>
      </c>
      <c r="T100" s="400">
        <v>0</v>
      </c>
      <c r="U100" s="400">
        <v>0</v>
      </c>
      <c r="V100" s="400">
        <v>17.241199999999999</v>
      </c>
      <c r="W100" s="400">
        <v>0</v>
      </c>
      <c r="X100" s="400">
        <v>0</v>
      </c>
      <c r="Y100" s="400">
        <v>18</v>
      </c>
      <c r="Z100" s="400">
        <v>17.2</v>
      </c>
      <c r="AA100" s="400">
        <v>0</v>
      </c>
      <c r="AB100" s="399" t="s">
        <v>27</v>
      </c>
    </row>
    <row r="101" spans="1:28">
      <c r="A101" s="398" t="s">
        <v>273</v>
      </c>
      <c r="B101" s="399" t="s">
        <v>278</v>
      </c>
      <c r="C101" s="399" t="s">
        <v>279</v>
      </c>
      <c r="D101" s="400">
        <v>16</v>
      </c>
      <c r="E101" s="400">
        <v>118</v>
      </c>
      <c r="F101" s="400">
        <v>16</v>
      </c>
      <c r="G101" s="400">
        <v>118</v>
      </c>
      <c r="H101" s="400">
        <v>0</v>
      </c>
      <c r="I101" s="400">
        <v>0</v>
      </c>
      <c r="J101" s="400">
        <v>4578</v>
      </c>
      <c r="K101" s="400">
        <v>45860</v>
      </c>
      <c r="L101" s="400">
        <v>0</v>
      </c>
      <c r="M101" s="400">
        <v>0</v>
      </c>
      <c r="N101" s="400">
        <v>0</v>
      </c>
      <c r="O101" s="400">
        <v>0</v>
      </c>
      <c r="P101" s="400">
        <v>0</v>
      </c>
      <c r="Q101" s="400">
        <v>0</v>
      </c>
      <c r="R101" s="400">
        <v>4578</v>
      </c>
      <c r="S101" s="400">
        <v>45860</v>
      </c>
      <c r="T101" s="400">
        <v>0</v>
      </c>
      <c r="U101" s="400">
        <v>0</v>
      </c>
      <c r="V101" s="400">
        <v>10.0175</v>
      </c>
      <c r="W101" s="400">
        <v>0</v>
      </c>
      <c r="X101" s="400">
        <v>0</v>
      </c>
      <c r="Y101" s="400">
        <v>0</v>
      </c>
      <c r="Z101" s="400">
        <v>10.0175</v>
      </c>
      <c r="AA101" s="400">
        <v>0</v>
      </c>
      <c r="AB101" s="399" t="s">
        <v>27</v>
      </c>
    </row>
    <row r="102" spans="1:28">
      <c r="A102" s="398" t="s">
        <v>273</v>
      </c>
      <c r="B102" s="399" t="s">
        <v>280</v>
      </c>
      <c r="C102" s="399" t="s">
        <v>281</v>
      </c>
      <c r="D102" s="400">
        <v>19</v>
      </c>
      <c r="E102" s="400">
        <v>383</v>
      </c>
      <c r="F102" s="400">
        <v>19</v>
      </c>
      <c r="G102" s="400">
        <v>383</v>
      </c>
      <c r="H102" s="400">
        <v>0</v>
      </c>
      <c r="I102" s="400">
        <v>0</v>
      </c>
      <c r="J102" s="400">
        <v>40956</v>
      </c>
      <c r="K102" s="400">
        <v>943952</v>
      </c>
      <c r="L102" s="400">
        <v>0</v>
      </c>
      <c r="M102" s="400">
        <v>0</v>
      </c>
      <c r="N102" s="400">
        <v>0</v>
      </c>
      <c r="O102" s="400">
        <v>0</v>
      </c>
      <c r="P102" s="400">
        <v>0</v>
      </c>
      <c r="Q102" s="400">
        <v>0</v>
      </c>
      <c r="R102" s="400">
        <v>40956</v>
      </c>
      <c r="S102" s="400">
        <v>943952</v>
      </c>
      <c r="T102" s="400">
        <v>0</v>
      </c>
      <c r="U102" s="400">
        <v>0</v>
      </c>
      <c r="V102" s="400">
        <v>23.047999999999998</v>
      </c>
      <c r="W102" s="400">
        <v>0</v>
      </c>
      <c r="X102" s="400">
        <v>0</v>
      </c>
      <c r="Y102" s="400">
        <v>0</v>
      </c>
      <c r="Z102" s="400">
        <v>23.047999999999998</v>
      </c>
      <c r="AA102" s="400">
        <v>0</v>
      </c>
      <c r="AB102" s="399" t="s">
        <v>27</v>
      </c>
    </row>
    <row r="103" spans="1:28">
      <c r="A103" s="398" t="s">
        <v>273</v>
      </c>
      <c r="B103" s="399" t="s">
        <v>282</v>
      </c>
      <c r="C103" s="399" t="s">
        <v>283</v>
      </c>
      <c r="D103" s="400">
        <v>27</v>
      </c>
      <c r="E103" s="400">
        <v>1206</v>
      </c>
      <c r="F103" s="400">
        <v>0</v>
      </c>
      <c r="G103" s="400">
        <v>0</v>
      </c>
      <c r="H103" s="400">
        <v>27</v>
      </c>
      <c r="I103" s="400">
        <v>1206</v>
      </c>
      <c r="J103" s="400">
        <v>19945</v>
      </c>
      <c r="K103" s="400">
        <v>190055</v>
      </c>
      <c r="L103" s="400">
        <v>0</v>
      </c>
      <c r="M103" s="400">
        <v>0</v>
      </c>
      <c r="N103" s="400">
        <v>0</v>
      </c>
      <c r="O103" s="400">
        <v>0</v>
      </c>
      <c r="P103" s="400">
        <v>0</v>
      </c>
      <c r="Q103" s="400">
        <v>0</v>
      </c>
      <c r="R103" s="400">
        <v>0</v>
      </c>
      <c r="S103" s="400">
        <v>0</v>
      </c>
      <c r="T103" s="400">
        <v>19945</v>
      </c>
      <c r="U103" s="400">
        <v>190055</v>
      </c>
      <c r="V103" s="400">
        <v>9.5289999999999999</v>
      </c>
      <c r="W103" s="400">
        <v>0</v>
      </c>
      <c r="X103" s="400">
        <v>0</v>
      </c>
      <c r="Y103" s="400">
        <v>0</v>
      </c>
      <c r="Z103" s="400">
        <v>0</v>
      </c>
      <c r="AA103" s="400">
        <v>9.5289999999999999</v>
      </c>
      <c r="AB103" s="399" t="s">
        <v>27</v>
      </c>
    </row>
    <row r="104" spans="1:28">
      <c r="A104" s="398" t="s">
        <v>273</v>
      </c>
      <c r="B104" s="399" t="s">
        <v>284</v>
      </c>
      <c r="C104" s="399" t="s">
        <v>285</v>
      </c>
      <c r="D104" s="400">
        <v>44</v>
      </c>
      <c r="E104" s="400">
        <v>1176</v>
      </c>
      <c r="F104" s="400">
        <v>44</v>
      </c>
      <c r="G104" s="400">
        <v>1176</v>
      </c>
      <c r="H104" s="400">
        <v>0</v>
      </c>
      <c r="I104" s="400">
        <v>0</v>
      </c>
      <c r="J104" s="400">
        <v>119035</v>
      </c>
      <c r="K104" s="400">
        <v>1087247</v>
      </c>
      <c r="L104" s="400">
        <v>0</v>
      </c>
      <c r="M104" s="400">
        <v>0</v>
      </c>
      <c r="N104" s="400">
        <v>0</v>
      </c>
      <c r="O104" s="400">
        <v>0</v>
      </c>
      <c r="P104" s="400">
        <v>0</v>
      </c>
      <c r="Q104" s="400">
        <v>0</v>
      </c>
      <c r="R104" s="400">
        <v>119035</v>
      </c>
      <c r="S104" s="400">
        <v>1087247</v>
      </c>
      <c r="T104" s="400">
        <v>0</v>
      </c>
      <c r="U104" s="400">
        <v>0</v>
      </c>
      <c r="V104" s="400">
        <v>9.1338000000000008</v>
      </c>
      <c r="W104" s="400">
        <v>0</v>
      </c>
      <c r="X104" s="400">
        <v>0</v>
      </c>
      <c r="Y104" s="400">
        <v>0</v>
      </c>
      <c r="Z104" s="400">
        <v>9.1338000000000008</v>
      </c>
      <c r="AA104" s="400">
        <v>0</v>
      </c>
      <c r="AB104" s="399" t="s">
        <v>27</v>
      </c>
    </row>
    <row r="105" spans="1:28">
      <c r="A105" s="398" t="s">
        <v>273</v>
      </c>
      <c r="B105" s="399" t="s">
        <v>286</v>
      </c>
      <c r="C105" s="399" t="s">
        <v>287</v>
      </c>
      <c r="D105" s="400">
        <v>33</v>
      </c>
      <c r="E105" s="400">
        <v>1302</v>
      </c>
      <c r="F105" s="400">
        <v>0</v>
      </c>
      <c r="G105" s="400">
        <v>0</v>
      </c>
      <c r="H105" s="400">
        <v>33</v>
      </c>
      <c r="I105" s="400">
        <v>1302</v>
      </c>
      <c r="J105" s="400">
        <v>7471</v>
      </c>
      <c r="K105" s="400">
        <v>301556</v>
      </c>
      <c r="L105" s="400">
        <v>0</v>
      </c>
      <c r="M105" s="400">
        <v>0</v>
      </c>
      <c r="N105" s="400">
        <v>0</v>
      </c>
      <c r="O105" s="400">
        <v>0</v>
      </c>
      <c r="P105" s="400">
        <v>0</v>
      </c>
      <c r="Q105" s="400">
        <v>0</v>
      </c>
      <c r="R105" s="400">
        <v>0</v>
      </c>
      <c r="S105" s="400">
        <v>0</v>
      </c>
      <c r="T105" s="400">
        <v>7471</v>
      </c>
      <c r="U105" s="400">
        <v>301556</v>
      </c>
      <c r="V105" s="400">
        <v>40.363500000000002</v>
      </c>
      <c r="W105" s="400">
        <v>0</v>
      </c>
      <c r="X105" s="400">
        <v>0</v>
      </c>
      <c r="Y105" s="400">
        <v>0</v>
      </c>
      <c r="Z105" s="400">
        <v>0</v>
      </c>
      <c r="AA105" s="400">
        <v>40.363500000000002</v>
      </c>
      <c r="AB105" s="399" t="s">
        <v>27</v>
      </c>
    </row>
    <row r="106" spans="1:28">
      <c r="A106" s="398" t="s">
        <v>273</v>
      </c>
      <c r="B106" s="399" t="s">
        <v>288</v>
      </c>
      <c r="C106" s="399" t="s">
        <v>289</v>
      </c>
      <c r="D106" s="400">
        <v>87</v>
      </c>
      <c r="E106" s="400">
        <v>2114</v>
      </c>
      <c r="F106" s="400">
        <v>87</v>
      </c>
      <c r="G106" s="400">
        <v>2114</v>
      </c>
      <c r="H106" s="400">
        <v>0</v>
      </c>
      <c r="I106" s="400">
        <v>0</v>
      </c>
      <c r="J106" s="400">
        <v>82792</v>
      </c>
      <c r="K106" s="400">
        <v>3433532</v>
      </c>
      <c r="L106" s="400">
        <v>276</v>
      </c>
      <c r="M106" s="400">
        <v>91273</v>
      </c>
      <c r="N106" s="400">
        <v>9149</v>
      </c>
      <c r="O106" s="400">
        <v>1004682</v>
      </c>
      <c r="P106" s="400">
        <v>27625</v>
      </c>
      <c r="Q106" s="400">
        <v>778817</v>
      </c>
      <c r="R106" s="400">
        <v>45742</v>
      </c>
      <c r="S106" s="400">
        <v>1558760</v>
      </c>
      <c r="T106" s="400">
        <v>0</v>
      </c>
      <c r="U106" s="400">
        <v>0</v>
      </c>
      <c r="V106" s="400">
        <v>41.471800000000002</v>
      </c>
      <c r="W106" s="400">
        <v>330.69929999999999</v>
      </c>
      <c r="X106" s="400">
        <v>109.8133</v>
      </c>
      <c r="Y106" s="400">
        <v>28.192499999999999</v>
      </c>
      <c r="Z106" s="400">
        <v>34.077199999999998</v>
      </c>
      <c r="AA106" s="400">
        <v>0</v>
      </c>
      <c r="AB106" s="399" t="s">
        <v>27</v>
      </c>
    </row>
    <row r="107" spans="1:28">
      <c r="A107" s="398" t="s">
        <v>31</v>
      </c>
      <c r="B107" s="399" t="s">
        <v>290</v>
      </c>
      <c r="C107" s="399" t="s">
        <v>291</v>
      </c>
      <c r="D107" s="400">
        <v>60</v>
      </c>
      <c r="E107" s="400">
        <v>2270</v>
      </c>
      <c r="F107" s="400">
        <v>16</v>
      </c>
      <c r="G107" s="400">
        <v>557</v>
      </c>
      <c r="H107" s="400">
        <v>44</v>
      </c>
      <c r="I107" s="400">
        <v>1713</v>
      </c>
      <c r="J107" s="400">
        <v>16565</v>
      </c>
      <c r="K107" s="400">
        <v>1572877</v>
      </c>
      <c r="L107" s="400">
        <v>0</v>
      </c>
      <c r="M107" s="400">
        <v>0</v>
      </c>
      <c r="N107" s="400">
        <v>0</v>
      </c>
      <c r="O107" s="400">
        <v>0</v>
      </c>
      <c r="P107" s="400">
        <v>5386</v>
      </c>
      <c r="Q107" s="400">
        <v>667705</v>
      </c>
      <c r="R107" s="400">
        <v>804</v>
      </c>
      <c r="S107" s="400">
        <v>42710</v>
      </c>
      <c r="T107" s="400">
        <v>10375</v>
      </c>
      <c r="U107" s="400">
        <v>862462</v>
      </c>
      <c r="V107" s="400">
        <v>94.951800000000006</v>
      </c>
      <c r="W107" s="400">
        <v>0</v>
      </c>
      <c r="X107" s="400">
        <v>0</v>
      </c>
      <c r="Y107" s="400">
        <v>123.9705</v>
      </c>
      <c r="Z107" s="400">
        <v>53.121899999999997</v>
      </c>
      <c r="AA107" s="400">
        <v>83.128900000000002</v>
      </c>
      <c r="AB107" s="399" t="s">
        <v>27</v>
      </c>
    </row>
    <row r="108" spans="1:28">
      <c r="A108" s="398" t="s">
        <v>31</v>
      </c>
      <c r="B108" s="399" t="s">
        <v>292</v>
      </c>
      <c r="C108" s="399" t="s">
        <v>293</v>
      </c>
      <c r="D108" s="400">
        <v>75</v>
      </c>
      <c r="E108" s="400">
        <v>2533</v>
      </c>
      <c r="F108" s="400">
        <v>74</v>
      </c>
      <c r="G108" s="400">
        <v>2494</v>
      </c>
      <c r="H108" s="400">
        <v>1</v>
      </c>
      <c r="I108" s="400">
        <v>39</v>
      </c>
      <c r="J108" s="400">
        <v>29239</v>
      </c>
      <c r="K108" s="400">
        <v>5465807</v>
      </c>
      <c r="L108" s="400">
        <v>2411</v>
      </c>
      <c r="M108" s="400">
        <v>736217</v>
      </c>
      <c r="N108" s="400">
        <v>2632</v>
      </c>
      <c r="O108" s="400">
        <v>888219</v>
      </c>
      <c r="P108" s="400">
        <v>24102</v>
      </c>
      <c r="Q108" s="400">
        <v>3776671</v>
      </c>
      <c r="R108" s="400">
        <v>0</v>
      </c>
      <c r="S108" s="400">
        <v>0</v>
      </c>
      <c r="T108" s="400">
        <v>94</v>
      </c>
      <c r="U108" s="400">
        <v>64700</v>
      </c>
      <c r="V108" s="400">
        <v>186.93549999999999</v>
      </c>
      <c r="W108" s="400">
        <v>305.35750000000002</v>
      </c>
      <c r="X108" s="400">
        <v>337.4692</v>
      </c>
      <c r="Y108" s="400">
        <v>156.6953</v>
      </c>
      <c r="Z108" s="400">
        <v>0</v>
      </c>
      <c r="AA108" s="400">
        <v>688.29790000000003</v>
      </c>
      <c r="AB108" s="399" t="s">
        <v>27</v>
      </c>
    </row>
    <row r="109" spans="1:28">
      <c r="A109" s="398" t="s">
        <v>294</v>
      </c>
      <c r="B109" s="399" t="s">
        <v>295</v>
      </c>
      <c r="C109" s="399" t="s">
        <v>296</v>
      </c>
      <c r="D109" s="400">
        <v>38</v>
      </c>
      <c r="E109" s="400">
        <v>573</v>
      </c>
      <c r="F109" s="400">
        <v>38</v>
      </c>
      <c r="G109" s="400">
        <v>573</v>
      </c>
      <c r="H109" s="400">
        <v>0</v>
      </c>
      <c r="I109" s="400">
        <v>0</v>
      </c>
      <c r="J109" s="400">
        <v>22035</v>
      </c>
      <c r="K109" s="400">
        <v>1560721</v>
      </c>
      <c r="L109" s="400">
        <v>0</v>
      </c>
      <c r="M109" s="400">
        <v>0</v>
      </c>
      <c r="N109" s="400">
        <v>0</v>
      </c>
      <c r="O109" s="400">
        <v>0</v>
      </c>
      <c r="P109" s="400">
        <v>0</v>
      </c>
      <c r="Q109" s="400">
        <v>0</v>
      </c>
      <c r="R109" s="400">
        <v>22035</v>
      </c>
      <c r="S109" s="400">
        <v>1560721</v>
      </c>
      <c r="T109" s="400">
        <v>0</v>
      </c>
      <c r="U109" s="400">
        <v>0</v>
      </c>
      <c r="V109" s="400">
        <v>70.8292</v>
      </c>
      <c r="W109" s="400">
        <v>0</v>
      </c>
      <c r="X109" s="400">
        <v>0</v>
      </c>
      <c r="Y109" s="400">
        <v>0</v>
      </c>
      <c r="Z109" s="400">
        <v>70.8292</v>
      </c>
      <c r="AA109" s="400">
        <v>0</v>
      </c>
      <c r="AB109" s="399" t="s">
        <v>27</v>
      </c>
    </row>
    <row r="110" spans="1:28">
      <c r="A110" s="398" t="s">
        <v>294</v>
      </c>
      <c r="B110" s="399" t="s">
        <v>297</v>
      </c>
      <c r="C110" s="399" t="s">
        <v>298</v>
      </c>
      <c r="D110" s="400">
        <v>51</v>
      </c>
      <c r="E110" s="400">
        <v>1334</v>
      </c>
      <c r="F110" s="400">
        <v>47</v>
      </c>
      <c r="G110" s="400">
        <v>1142</v>
      </c>
      <c r="H110" s="400">
        <v>4</v>
      </c>
      <c r="I110" s="400">
        <v>192</v>
      </c>
      <c r="J110" s="400">
        <v>25272</v>
      </c>
      <c r="K110" s="400">
        <v>3857017</v>
      </c>
      <c r="L110" s="400">
        <v>1742</v>
      </c>
      <c r="M110" s="400">
        <v>1689740</v>
      </c>
      <c r="N110" s="400">
        <v>789</v>
      </c>
      <c r="O110" s="400">
        <v>260370</v>
      </c>
      <c r="P110" s="400">
        <v>16764</v>
      </c>
      <c r="Q110" s="400">
        <v>1475232</v>
      </c>
      <c r="R110" s="400">
        <v>2657</v>
      </c>
      <c r="S110" s="400">
        <v>199275</v>
      </c>
      <c r="T110" s="400">
        <v>3320</v>
      </c>
      <c r="U110" s="400">
        <v>232400</v>
      </c>
      <c r="V110" s="400">
        <v>152.62020000000001</v>
      </c>
      <c r="W110" s="400">
        <v>970</v>
      </c>
      <c r="X110" s="400">
        <v>330</v>
      </c>
      <c r="Y110" s="400">
        <v>88</v>
      </c>
      <c r="Z110" s="400">
        <v>75</v>
      </c>
      <c r="AA110" s="400">
        <v>70</v>
      </c>
      <c r="AB110" s="399" t="s">
        <v>27</v>
      </c>
    </row>
    <row r="111" spans="1:28">
      <c r="A111" s="398" t="s">
        <v>39</v>
      </c>
      <c r="B111" s="399" t="s">
        <v>299</v>
      </c>
      <c r="C111" s="399" t="s">
        <v>300</v>
      </c>
      <c r="D111" s="400">
        <v>87</v>
      </c>
      <c r="E111" s="400">
        <v>696</v>
      </c>
      <c r="F111" s="400">
        <v>87</v>
      </c>
      <c r="G111" s="400">
        <v>696</v>
      </c>
      <c r="H111" s="400">
        <v>0</v>
      </c>
      <c r="I111" s="400">
        <v>0</v>
      </c>
      <c r="J111" s="400">
        <v>51335</v>
      </c>
      <c r="K111" s="400">
        <v>3231374</v>
      </c>
      <c r="L111" s="400">
        <v>0</v>
      </c>
      <c r="M111" s="400">
        <v>0</v>
      </c>
      <c r="N111" s="400">
        <v>0</v>
      </c>
      <c r="O111" s="400">
        <v>0</v>
      </c>
      <c r="P111" s="400">
        <v>0</v>
      </c>
      <c r="Q111" s="400">
        <v>0</v>
      </c>
      <c r="R111" s="400">
        <v>51335</v>
      </c>
      <c r="S111" s="400">
        <v>3231374</v>
      </c>
      <c r="T111" s="400">
        <v>0</v>
      </c>
      <c r="U111" s="400">
        <v>0</v>
      </c>
      <c r="V111" s="400">
        <v>62.946800000000003</v>
      </c>
      <c r="W111" s="400">
        <v>0</v>
      </c>
      <c r="X111" s="400">
        <v>0</v>
      </c>
      <c r="Y111" s="400">
        <v>0</v>
      </c>
      <c r="Z111" s="400">
        <v>62.946800000000003</v>
      </c>
      <c r="AA111" s="400">
        <v>0</v>
      </c>
      <c r="AB111" s="399" t="s">
        <v>27</v>
      </c>
    </row>
    <row r="112" spans="1:28">
      <c r="A112" s="398" t="s">
        <v>301</v>
      </c>
      <c r="B112" s="399" t="s">
        <v>302</v>
      </c>
      <c r="C112" s="399" t="s">
        <v>303</v>
      </c>
      <c r="D112" s="400">
        <v>45</v>
      </c>
      <c r="E112" s="400">
        <v>1492</v>
      </c>
      <c r="F112" s="400">
        <v>45</v>
      </c>
      <c r="G112" s="400">
        <v>1492</v>
      </c>
      <c r="H112" s="400">
        <v>0</v>
      </c>
      <c r="I112" s="400">
        <v>0</v>
      </c>
      <c r="J112" s="400">
        <v>14594</v>
      </c>
      <c r="K112" s="400">
        <v>4630561</v>
      </c>
      <c r="L112" s="400">
        <v>2678</v>
      </c>
      <c r="M112" s="400">
        <v>2142720</v>
      </c>
      <c r="N112" s="400">
        <v>2584</v>
      </c>
      <c r="O112" s="400">
        <v>1162800</v>
      </c>
      <c r="P112" s="400">
        <v>6248</v>
      </c>
      <c r="Q112" s="400">
        <v>1124550</v>
      </c>
      <c r="R112" s="400">
        <v>3084</v>
      </c>
      <c r="S112" s="400">
        <v>200491</v>
      </c>
      <c r="T112" s="400">
        <v>0</v>
      </c>
      <c r="U112" s="400">
        <v>0</v>
      </c>
      <c r="V112" s="400">
        <v>317.2921</v>
      </c>
      <c r="W112" s="400">
        <v>800.11950000000002</v>
      </c>
      <c r="X112" s="400">
        <v>450</v>
      </c>
      <c r="Y112" s="400">
        <v>179.98560000000001</v>
      </c>
      <c r="Z112" s="400">
        <v>65.010099999999994</v>
      </c>
      <c r="AA112" s="400">
        <v>0</v>
      </c>
      <c r="AB112" s="399" t="s">
        <v>27</v>
      </c>
    </row>
    <row r="113" spans="1:28">
      <c r="A113" s="398" t="s">
        <v>45</v>
      </c>
      <c r="B113" s="399" t="s">
        <v>304</v>
      </c>
      <c r="C113" s="399" t="s">
        <v>305</v>
      </c>
      <c r="D113" s="400">
        <v>101</v>
      </c>
      <c r="E113" s="400">
        <v>3374</v>
      </c>
      <c r="F113" s="400">
        <v>47</v>
      </c>
      <c r="G113" s="400">
        <v>1138</v>
      </c>
      <c r="H113" s="400">
        <v>54</v>
      </c>
      <c r="I113" s="400">
        <v>2236</v>
      </c>
      <c r="J113" s="400">
        <v>19576</v>
      </c>
      <c r="K113" s="400">
        <v>1844600</v>
      </c>
      <c r="L113" s="400">
        <v>258</v>
      </c>
      <c r="M113" s="400">
        <v>18445</v>
      </c>
      <c r="N113" s="400">
        <v>1310</v>
      </c>
      <c r="O113" s="400">
        <v>24156</v>
      </c>
      <c r="P113" s="400">
        <v>3551</v>
      </c>
      <c r="Q113" s="400">
        <v>239787</v>
      </c>
      <c r="R113" s="400">
        <v>7712</v>
      </c>
      <c r="S113" s="400">
        <v>431002</v>
      </c>
      <c r="T113" s="400">
        <v>6745</v>
      </c>
      <c r="U113" s="400">
        <v>1131210</v>
      </c>
      <c r="V113" s="400">
        <v>94.227599999999995</v>
      </c>
      <c r="W113" s="400">
        <v>71.492199999999997</v>
      </c>
      <c r="X113" s="400">
        <v>18.439699999999998</v>
      </c>
      <c r="Y113" s="400">
        <v>67.526600000000002</v>
      </c>
      <c r="Z113" s="400">
        <v>55.8872</v>
      </c>
      <c r="AA113" s="400">
        <v>167.71090000000001</v>
      </c>
      <c r="AB113" s="399" t="s">
        <v>27</v>
      </c>
    </row>
    <row r="114" spans="1:28">
      <c r="A114" s="398" t="s">
        <v>45</v>
      </c>
      <c r="B114" s="399" t="s">
        <v>306</v>
      </c>
      <c r="C114" s="399" t="s">
        <v>307</v>
      </c>
      <c r="D114" s="400">
        <v>10</v>
      </c>
      <c r="E114" s="400">
        <v>79</v>
      </c>
      <c r="F114" s="400">
        <v>0</v>
      </c>
      <c r="G114" s="400">
        <v>0</v>
      </c>
      <c r="H114" s="400">
        <v>10</v>
      </c>
      <c r="I114" s="400">
        <v>79</v>
      </c>
      <c r="J114" s="400">
        <v>680</v>
      </c>
      <c r="K114" s="400">
        <v>6920</v>
      </c>
      <c r="L114" s="400">
        <v>0</v>
      </c>
      <c r="M114" s="400">
        <v>0</v>
      </c>
      <c r="N114" s="400">
        <v>0</v>
      </c>
      <c r="O114" s="400">
        <v>0</v>
      </c>
      <c r="P114" s="400">
        <v>0</v>
      </c>
      <c r="Q114" s="400">
        <v>0</v>
      </c>
      <c r="R114" s="400">
        <v>0</v>
      </c>
      <c r="S114" s="400">
        <v>0</v>
      </c>
      <c r="T114" s="400">
        <v>680</v>
      </c>
      <c r="U114" s="400">
        <v>6920</v>
      </c>
      <c r="V114" s="400">
        <v>10.176500000000001</v>
      </c>
      <c r="W114" s="400">
        <v>0</v>
      </c>
      <c r="X114" s="400">
        <v>0</v>
      </c>
      <c r="Y114" s="400">
        <v>0</v>
      </c>
      <c r="Z114" s="400">
        <v>0</v>
      </c>
      <c r="AA114" s="400">
        <v>10.176500000000001</v>
      </c>
      <c r="AB114" s="399" t="s">
        <v>27</v>
      </c>
    </row>
    <row r="115" spans="1:28">
      <c r="A115" s="398" t="s">
        <v>45</v>
      </c>
      <c r="B115" s="399" t="s">
        <v>308</v>
      </c>
      <c r="C115" s="399" t="s">
        <v>309</v>
      </c>
      <c r="D115" s="400">
        <v>137</v>
      </c>
      <c r="E115" s="400">
        <v>5262</v>
      </c>
      <c r="F115" s="400">
        <v>111</v>
      </c>
      <c r="G115" s="400">
        <v>4372</v>
      </c>
      <c r="H115" s="400">
        <v>26</v>
      </c>
      <c r="I115" s="400">
        <v>890</v>
      </c>
      <c r="J115" s="400">
        <v>98853</v>
      </c>
      <c r="K115" s="400">
        <v>4736002</v>
      </c>
      <c r="L115" s="400">
        <v>0</v>
      </c>
      <c r="M115" s="400">
        <v>0</v>
      </c>
      <c r="N115" s="400">
        <v>0</v>
      </c>
      <c r="O115" s="400">
        <v>0</v>
      </c>
      <c r="P115" s="400">
        <v>0</v>
      </c>
      <c r="Q115" s="400">
        <v>0</v>
      </c>
      <c r="R115" s="400">
        <v>98569</v>
      </c>
      <c r="S115" s="400">
        <v>4731312</v>
      </c>
      <c r="T115" s="400">
        <v>284</v>
      </c>
      <c r="U115" s="400">
        <v>4690</v>
      </c>
      <c r="V115" s="400">
        <v>47.909500000000001</v>
      </c>
      <c r="W115" s="400">
        <v>0</v>
      </c>
      <c r="X115" s="400">
        <v>0</v>
      </c>
      <c r="Y115" s="400">
        <v>0</v>
      </c>
      <c r="Z115" s="400">
        <v>48</v>
      </c>
      <c r="AA115" s="400">
        <v>16.514099999999999</v>
      </c>
      <c r="AB115" s="399" t="s">
        <v>27</v>
      </c>
    </row>
    <row r="116" spans="1:28">
      <c r="A116" s="398" t="s">
        <v>310</v>
      </c>
      <c r="B116" s="399" t="s">
        <v>311</v>
      </c>
      <c r="C116" s="399" t="s">
        <v>312</v>
      </c>
      <c r="D116" s="400">
        <v>32</v>
      </c>
      <c r="E116" s="400">
        <v>1180</v>
      </c>
      <c r="F116" s="400">
        <v>0</v>
      </c>
      <c r="G116" s="400">
        <v>0</v>
      </c>
      <c r="H116" s="400">
        <v>32</v>
      </c>
      <c r="I116" s="400">
        <v>1180</v>
      </c>
      <c r="J116" s="400">
        <v>10858</v>
      </c>
      <c r="K116" s="400">
        <v>2095594</v>
      </c>
      <c r="L116" s="400">
        <v>0</v>
      </c>
      <c r="M116" s="400">
        <v>0</v>
      </c>
      <c r="N116" s="400">
        <v>0</v>
      </c>
      <c r="O116" s="400">
        <v>0</v>
      </c>
      <c r="P116" s="400">
        <v>0</v>
      </c>
      <c r="Q116" s="400">
        <v>0</v>
      </c>
      <c r="R116" s="400">
        <v>0</v>
      </c>
      <c r="S116" s="400">
        <v>0</v>
      </c>
      <c r="T116" s="400">
        <v>10858</v>
      </c>
      <c r="U116" s="400">
        <v>2095594</v>
      </c>
      <c r="V116" s="400">
        <v>193</v>
      </c>
      <c r="W116" s="400">
        <v>0</v>
      </c>
      <c r="X116" s="400">
        <v>0</v>
      </c>
      <c r="Y116" s="400">
        <v>0</v>
      </c>
      <c r="Z116" s="400">
        <v>0</v>
      </c>
      <c r="AA116" s="400">
        <v>193</v>
      </c>
      <c r="AB116" s="399" t="s">
        <v>27</v>
      </c>
    </row>
    <row r="117" spans="1:28">
      <c r="A117" s="398" t="s">
        <v>310</v>
      </c>
      <c r="B117" s="399" t="s">
        <v>313</v>
      </c>
      <c r="C117" s="399" t="s">
        <v>314</v>
      </c>
      <c r="D117" s="400">
        <v>24</v>
      </c>
      <c r="E117" s="400">
        <v>1074</v>
      </c>
      <c r="F117" s="400">
        <v>0</v>
      </c>
      <c r="G117" s="400">
        <v>0</v>
      </c>
      <c r="H117" s="400">
        <v>24</v>
      </c>
      <c r="I117" s="400">
        <v>1074</v>
      </c>
      <c r="J117" s="400">
        <v>6990</v>
      </c>
      <c r="K117" s="400">
        <v>525008</v>
      </c>
      <c r="L117" s="400">
        <v>0</v>
      </c>
      <c r="M117" s="400">
        <v>0</v>
      </c>
      <c r="N117" s="400">
        <v>0</v>
      </c>
      <c r="O117" s="400">
        <v>0</v>
      </c>
      <c r="P117" s="400">
        <v>0</v>
      </c>
      <c r="Q117" s="400">
        <v>0</v>
      </c>
      <c r="R117" s="400">
        <v>0</v>
      </c>
      <c r="S117" s="400">
        <v>0</v>
      </c>
      <c r="T117" s="400">
        <v>6990</v>
      </c>
      <c r="U117" s="400">
        <v>525008</v>
      </c>
      <c r="V117" s="400">
        <v>75.108400000000003</v>
      </c>
      <c r="W117" s="400">
        <v>0</v>
      </c>
      <c r="X117" s="400">
        <v>0</v>
      </c>
      <c r="Y117" s="400">
        <v>0</v>
      </c>
      <c r="Z117" s="400">
        <v>0</v>
      </c>
      <c r="AA117" s="400">
        <v>75.108400000000003</v>
      </c>
      <c r="AB117" s="399" t="s">
        <v>27</v>
      </c>
    </row>
    <row r="118" spans="1:28">
      <c r="A118" s="398" t="s">
        <v>315</v>
      </c>
      <c r="B118" s="399" t="s">
        <v>316</v>
      </c>
      <c r="C118" s="399" t="s">
        <v>317</v>
      </c>
      <c r="D118" s="400">
        <v>23</v>
      </c>
      <c r="E118" s="400">
        <v>889</v>
      </c>
      <c r="F118" s="400">
        <v>0</v>
      </c>
      <c r="G118" s="400">
        <v>0</v>
      </c>
      <c r="H118" s="400">
        <v>23</v>
      </c>
      <c r="I118" s="400">
        <v>889</v>
      </c>
      <c r="J118" s="400">
        <v>3563</v>
      </c>
      <c r="K118" s="400">
        <v>396985</v>
      </c>
      <c r="L118" s="400">
        <v>0</v>
      </c>
      <c r="M118" s="400">
        <v>0</v>
      </c>
      <c r="N118" s="400">
        <v>0</v>
      </c>
      <c r="O118" s="400">
        <v>0</v>
      </c>
      <c r="P118" s="400">
        <v>0</v>
      </c>
      <c r="Q118" s="400">
        <v>0</v>
      </c>
      <c r="R118" s="400">
        <v>0</v>
      </c>
      <c r="S118" s="400">
        <v>0</v>
      </c>
      <c r="T118" s="400">
        <v>3563</v>
      </c>
      <c r="U118" s="400">
        <v>396985</v>
      </c>
      <c r="V118" s="400">
        <v>111.4187</v>
      </c>
      <c r="W118" s="400">
        <v>0</v>
      </c>
      <c r="X118" s="400">
        <v>0</v>
      </c>
      <c r="Y118" s="400">
        <v>0</v>
      </c>
      <c r="Z118" s="400">
        <v>0</v>
      </c>
      <c r="AA118" s="400">
        <v>111.4187</v>
      </c>
      <c r="AB118" s="399" t="s">
        <v>27</v>
      </c>
    </row>
    <row r="119" spans="1:28">
      <c r="A119" s="398" t="s">
        <v>318</v>
      </c>
      <c r="B119" s="399" t="s">
        <v>319</v>
      </c>
      <c r="C119" s="399" t="s">
        <v>320</v>
      </c>
      <c r="D119" s="400">
        <v>96</v>
      </c>
      <c r="E119" s="400">
        <v>4300</v>
      </c>
      <c r="F119" s="400">
        <v>0</v>
      </c>
      <c r="G119" s="400">
        <v>0</v>
      </c>
      <c r="H119" s="400">
        <v>96</v>
      </c>
      <c r="I119" s="400">
        <v>4300</v>
      </c>
      <c r="J119" s="400">
        <v>187932</v>
      </c>
      <c r="K119" s="400">
        <v>24611451</v>
      </c>
      <c r="L119" s="400">
        <v>0</v>
      </c>
      <c r="M119" s="400">
        <v>0</v>
      </c>
      <c r="N119" s="400">
        <v>0</v>
      </c>
      <c r="O119" s="400">
        <v>0</v>
      </c>
      <c r="P119" s="400">
        <v>0</v>
      </c>
      <c r="Q119" s="400">
        <v>0</v>
      </c>
      <c r="R119" s="400">
        <v>0</v>
      </c>
      <c r="S119" s="400">
        <v>0</v>
      </c>
      <c r="T119" s="400">
        <v>187932</v>
      </c>
      <c r="U119" s="400">
        <v>24611451</v>
      </c>
      <c r="V119" s="400">
        <v>130.95930000000001</v>
      </c>
      <c r="W119" s="400">
        <v>0</v>
      </c>
      <c r="X119" s="400">
        <v>0</v>
      </c>
      <c r="Y119" s="400">
        <v>0</v>
      </c>
      <c r="Z119" s="400">
        <v>0</v>
      </c>
      <c r="AA119" s="400">
        <v>130.95930000000001</v>
      </c>
      <c r="AB119" s="399" t="s">
        <v>27</v>
      </c>
    </row>
    <row r="120" spans="1:28">
      <c r="A120" s="398" t="s">
        <v>315</v>
      </c>
      <c r="B120" s="399" t="s">
        <v>321</v>
      </c>
      <c r="C120" s="399" t="s">
        <v>322</v>
      </c>
      <c r="D120" s="400">
        <v>33</v>
      </c>
      <c r="E120" s="400">
        <v>1603</v>
      </c>
      <c r="F120" s="400">
        <v>0</v>
      </c>
      <c r="G120" s="400">
        <v>0</v>
      </c>
      <c r="H120" s="400">
        <v>33</v>
      </c>
      <c r="I120" s="400">
        <v>1603</v>
      </c>
      <c r="J120" s="400">
        <v>6623</v>
      </c>
      <c r="K120" s="400">
        <v>906652</v>
      </c>
      <c r="L120" s="400">
        <v>0</v>
      </c>
      <c r="M120" s="400">
        <v>0</v>
      </c>
      <c r="N120" s="400">
        <v>0</v>
      </c>
      <c r="O120" s="400">
        <v>0</v>
      </c>
      <c r="P120" s="400">
        <v>0</v>
      </c>
      <c r="Q120" s="400">
        <v>0</v>
      </c>
      <c r="R120" s="400">
        <v>0</v>
      </c>
      <c r="S120" s="400">
        <v>0</v>
      </c>
      <c r="T120" s="400">
        <v>6623</v>
      </c>
      <c r="U120" s="400">
        <v>906652</v>
      </c>
      <c r="V120" s="400">
        <v>136.89449999999999</v>
      </c>
      <c r="W120" s="400">
        <v>0</v>
      </c>
      <c r="X120" s="400">
        <v>0</v>
      </c>
      <c r="Y120" s="400">
        <v>0</v>
      </c>
      <c r="Z120" s="400">
        <v>0</v>
      </c>
      <c r="AA120" s="400">
        <v>136.89449999999999</v>
      </c>
      <c r="AB120" s="399" t="s">
        <v>27</v>
      </c>
    </row>
    <row r="121" spans="1:28">
      <c r="A121" s="398" t="s">
        <v>315</v>
      </c>
      <c r="B121" s="399" t="s">
        <v>323</v>
      </c>
      <c r="C121" s="399" t="s">
        <v>324</v>
      </c>
      <c r="D121" s="400">
        <v>27</v>
      </c>
      <c r="E121" s="400">
        <v>1027</v>
      </c>
      <c r="F121" s="400">
        <v>0</v>
      </c>
      <c r="G121" s="400">
        <v>0</v>
      </c>
      <c r="H121" s="400">
        <v>27</v>
      </c>
      <c r="I121" s="400">
        <v>1027</v>
      </c>
      <c r="J121" s="400">
        <v>4277</v>
      </c>
      <c r="K121" s="400">
        <v>299341</v>
      </c>
      <c r="L121" s="400">
        <v>0</v>
      </c>
      <c r="M121" s="400">
        <v>0</v>
      </c>
      <c r="N121" s="400">
        <v>0</v>
      </c>
      <c r="O121" s="400">
        <v>0</v>
      </c>
      <c r="P121" s="400">
        <v>0</v>
      </c>
      <c r="Q121" s="400">
        <v>0</v>
      </c>
      <c r="R121" s="400">
        <v>0</v>
      </c>
      <c r="S121" s="400">
        <v>0</v>
      </c>
      <c r="T121" s="400">
        <v>4277</v>
      </c>
      <c r="U121" s="400">
        <v>299341</v>
      </c>
      <c r="V121" s="400">
        <v>69.988500000000002</v>
      </c>
      <c r="W121" s="400">
        <v>0</v>
      </c>
      <c r="X121" s="400">
        <v>0</v>
      </c>
      <c r="Y121" s="400">
        <v>0</v>
      </c>
      <c r="Z121" s="400">
        <v>0</v>
      </c>
      <c r="AA121" s="400">
        <v>69.988500000000002</v>
      </c>
      <c r="AB121" s="399" t="s">
        <v>27</v>
      </c>
    </row>
    <row r="122" spans="1:28">
      <c r="A122" s="398" t="s">
        <v>315</v>
      </c>
      <c r="B122" s="399" t="s">
        <v>325</v>
      </c>
      <c r="C122" s="399" t="s">
        <v>326</v>
      </c>
      <c r="D122" s="400">
        <v>31</v>
      </c>
      <c r="E122" s="400">
        <v>1317</v>
      </c>
      <c r="F122" s="400">
        <v>21</v>
      </c>
      <c r="G122" s="400">
        <v>997</v>
      </c>
      <c r="H122" s="400">
        <v>10</v>
      </c>
      <c r="I122" s="400">
        <v>320</v>
      </c>
      <c r="J122" s="400">
        <v>12063</v>
      </c>
      <c r="K122" s="400">
        <v>496220</v>
      </c>
      <c r="L122" s="400">
        <v>0</v>
      </c>
      <c r="M122" s="400">
        <v>0</v>
      </c>
      <c r="N122" s="400">
        <v>0</v>
      </c>
      <c r="O122" s="400">
        <v>0</v>
      </c>
      <c r="P122" s="400">
        <v>0</v>
      </c>
      <c r="Q122" s="400">
        <v>0</v>
      </c>
      <c r="R122" s="400">
        <v>7625</v>
      </c>
      <c r="S122" s="400">
        <v>238590</v>
      </c>
      <c r="T122" s="400">
        <v>4438</v>
      </c>
      <c r="U122" s="400">
        <v>257630</v>
      </c>
      <c r="V122" s="400">
        <v>41.1357</v>
      </c>
      <c r="W122" s="400">
        <v>0</v>
      </c>
      <c r="X122" s="400">
        <v>0</v>
      </c>
      <c r="Y122" s="400">
        <v>0</v>
      </c>
      <c r="Z122" s="400">
        <v>31.290500000000002</v>
      </c>
      <c r="AA122" s="400">
        <v>58.050899999999999</v>
      </c>
      <c r="AB122" s="399" t="s">
        <v>27</v>
      </c>
    </row>
    <row r="123" spans="1:28">
      <c r="A123" s="398" t="s">
        <v>315</v>
      </c>
      <c r="B123" s="399" t="s">
        <v>327</v>
      </c>
      <c r="C123" s="399" t="s">
        <v>328</v>
      </c>
      <c r="D123" s="400">
        <v>17</v>
      </c>
      <c r="E123" s="400">
        <v>699</v>
      </c>
      <c r="F123" s="400">
        <v>0</v>
      </c>
      <c r="G123" s="400">
        <v>0</v>
      </c>
      <c r="H123" s="400">
        <v>17</v>
      </c>
      <c r="I123" s="400">
        <v>699</v>
      </c>
      <c r="J123" s="400">
        <v>2506</v>
      </c>
      <c r="K123" s="400">
        <v>507465</v>
      </c>
      <c r="L123" s="400">
        <v>0</v>
      </c>
      <c r="M123" s="400">
        <v>0</v>
      </c>
      <c r="N123" s="400">
        <v>0</v>
      </c>
      <c r="O123" s="400">
        <v>0</v>
      </c>
      <c r="P123" s="400">
        <v>0</v>
      </c>
      <c r="Q123" s="400">
        <v>0</v>
      </c>
      <c r="R123" s="400">
        <v>0</v>
      </c>
      <c r="S123" s="400">
        <v>0</v>
      </c>
      <c r="T123" s="400">
        <v>2506</v>
      </c>
      <c r="U123" s="400">
        <v>507465</v>
      </c>
      <c r="V123" s="400">
        <v>202.5</v>
      </c>
      <c r="W123" s="400">
        <v>0</v>
      </c>
      <c r="X123" s="400">
        <v>0</v>
      </c>
      <c r="Y123" s="400">
        <v>0</v>
      </c>
      <c r="Z123" s="400">
        <v>0</v>
      </c>
      <c r="AA123" s="400">
        <v>202.5</v>
      </c>
      <c r="AB123" s="399" t="s">
        <v>27</v>
      </c>
    </row>
    <row r="124" spans="1:28">
      <c r="A124" s="398" t="s">
        <v>315</v>
      </c>
      <c r="B124" s="399" t="s">
        <v>329</v>
      </c>
      <c r="C124" s="399" t="s">
        <v>330</v>
      </c>
      <c r="D124" s="400">
        <v>22</v>
      </c>
      <c r="E124" s="400">
        <v>988</v>
      </c>
      <c r="F124" s="400">
        <v>0</v>
      </c>
      <c r="G124" s="400">
        <v>0</v>
      </c>
      <c r="H124" s="400">
        <v>22</v>
      </c>
      <c r="I124" s="400">
        <v>988</v>
      </c>
      <c r="J124" s="400">
        <v>13280</v>
      </c>
      <c r="K124" s="400">
        <v>1049470</v>
      </c>
      <c r="L124" s="400">
        <v>0</v>
      </c>
      <c r="M124" s="400">
        <v>0</v>
      </c>
      <c r="N124" s="400">
        <v>0</v>
      </c>
      <c r="O124" s="400">
        <v>0</v>
      </c>
      <c r="P124" s="400">
        <v>0</v>
      </c>
      <c r="Q124" s="400">
        <v>0</v>
      </c>
      <c r="R124" s="400">
        <v>0</v>
      </c>
      <c r="S124" s="400">
        <v>0</v>
      </c>
      <c r="T124" s="400">
        <v>13280</v>
      </c>
      <c r="U124" s="400">
        <v>1049470</v>
      </c>
      <c r="V124" s="400">
        <v>79.026399999999995</v>
      </c>
      <c r="W124" s="400">
        <v>0</v>
      </c>
      <c r="X124" s="400">
        <v>0</v>
      </c>
      <c r="Y124" s="400">
        <v>0</v>
      </c>
      <c r="Z124" s="400">
        <v>0</v>
      </c>
      <c r="AA124" s="400">
        <v>79.026399999999995</v>
      </c>
      <c r="AB124" s="399" t="s">
        <v>27</v>
      </c>
    </row>
    <row r="125" spans="1:28">
      <c r="A125" s="398" t="s">
        <v>310</v>
      </c>
      <c r="B125" s="399" t="s">
        <v>331</v>
      </c>
      <c r="C125" s="399" t="s">
        <v>332</v>
      </c>
      <c r="D125" s="400">
        <v>43</v>
      </c>
      <c r="E125" s="400">
        <v>1633</v>
      </c>
      <c r="F125" s="400">
        <v>0</v>
      </c>
      <c r="G125" s="400">
        <v>0</v>
      </c>
      <c r="H125" s="400">
        <v>43</v>
      </c>
      <c r="I125" s="400">
        <v>1633</v>
      </c>
      <c r="J125" s="400">
        <v>13556</v>
      </c>
      <c r="K125" s="400">
        <v>3143198</v>
      </c>
      <c r="L125" s="400">
        <v>0</v>
      </c>
      <c r="M125" s="400">
        <v>0</v>
      </c>
      <c r="N125" s="400">
        <v>0</v>
      </c>
      <c r="O125" s="400">
        <v>0</v>
      </c>
      <c r="P125" s="400">
        <v>0</v>
      </c>
      <c r="Q125" s="400">
        <v>0</v>
      </c>
      <c r="R125" s="400">
        <v>0</v>
      </c>
      <c r="S125" s="400">
        <v>0</v>
      </c>
      <c r="T125" s="400">
        <v>13556</v>
      </c>
      <c r="U125" s="400">
        <v>3143198</v>
      </c>
      <c r="V125" s="400">
        <v>231.86770000000001</v>
      </c>
      <c r="W125" s="400">
        <v>0</v>
      </c>
      <c r="X125" s="400">
        <v>0</v>
      </c>
      <c r="Y125" s="400">
        <v>0</v>
      </c>
      <c r="Z125" s="400">
        <v>0</v>
      </c>
      <c r="AA125" s="400">
        <v>231.86770000000001</v>
      </c>
      <c r="AB125" s="399" t="s">
        <v>27</v>
      </c>
    </row>
    <row r="126" spans="1:28">
      <c r="A126" s="398" t="s">
        <v>315</v>
      </c>
      <c r="B126" s="399" t="s">
        <v>333</v>
      </c>
      <c r="C126" s="399" t="s">
        <v>334</v>
      </c>
      <c r="D126" s="400">
        <v>133</v>
      </c>
      <c r="E126" s="400">
        <v>6166</v>
      </c>
      <c r="F126" s="400">
        <v>0</v>
      </c>
      <c r="G126" s="400">
        <v>0</v>
      </c>
      <c r="H126" s="400">
        <v>133</v>
      </c>
      <c r="I126" s="400">
        <v>6166</v>
      </c>
      <c r="J126" s="400">
        <v>527250</v>
      </c>
      <c r="K126" s="400">
        <v>16281800</v>
      </c>
      <c r="L126" s="400">
        <v>0</v>
      </c>
      <c r="M126" s="400">
        <v>0</v>
      </c>
      <c r="N126" s="400">
        <v>0</v>
      </c>
      <c r="O126" s="400">
        <v>0</v>
      </c>
      <c r="P126" s="400">
        <v>0</v>
      </c>
      <c r="Q126" s="400">
        <v>0</v>
      </c>
      <c r="R126" s="400">
        <v>0</v>
      </c>
      <c r="S126" s="400">
        <v>0</v>
      </c>
      <c r="T126" s="400">
        <v>527250</v>
      </c>
      <c r="U126" s="400">
        <v>16281800</v>
      </c>
      <c r="V126" s="400">
        <v>30.880600000000001</v>
      </c>
      <c r="W126" s="400">
        <v>0</v>
      </c>
      <c r="X126" s="400">
        <v>0</v>
      </c>
      <c r="Y126" s="400">
        <v>0</v>
      </c>
      <c r="Z126" s="400">
        <v>0</v>
      </c>
      <c r="AA126" s="400">
        <v>30.880600000000001</v>
      </c>
      <c r="AB126" s="399" t="s">
        <v>27</v>
      </c>
    </row>
    <row r="127" spans="1:28">
      <c r="A127" s="398" t="s">
        <v>310</v>
      </c>
      <c r="B127" s="399" t="s">
        <v>335</v>
      </c>
      <c r="C127" s="399" t="s">
        <v>336</v>
      </c>
      <c r="D127" s="400">
        <v>23</v>
      </c>
      <c r="E127" s="400">
        <v>623</v>
      </c>
      <c r="F127" s="400">
        <v>0</v>
      </c>
      <c r="G127" s="400">
        <v>0</v>
      </c>
      <c r="H127" s="400">
        <v>23</v>
      </c>
      <c r="I127" s="400">
        <v>623</v>
      </c>
      <c r="J127" s="400">
        <v>718</v>
      </c>
      <c r="K127" s="400">
        <v>191235</v>
      </c>
      <c r="L127" s="400">
        <v>0</v>
      </c>
      <c r="M127" s="400">
        <v>0</v>
      </c>
      <c r="N127" s="400">
        <v>0</v>
      </c>
      <c r="O127" s="400">
        <v>0</v>
      </c>
      <c r="P127" s="400">
        <v>0</v>
      </c>
      <c r="Q127" s="400">
        <v>0</v>
      </c>
      <c r="R127" s="400">
        <v>0</v>
      </c>
      <c r="S127" s="400">
        <v>0</v>
      </c>
      <c r="T127" s="400">
        <v>718</v>
      </c>
      <c r="U127" s="400">
        <v>191235</v>
      </c>
      <c r="V127" s="400">
        <v>266.34399999999999</v>
      </c>
      <c r="W127" s="400">
        <v>0</v>
      </c>
      <c r="X127" s="400">
        <v>0</v>
      </c>
      <c r="Y127" s="400">
        <v>0</v>
      </c>
      <c r="Z127" s="400">
        <v>0</v>
      </c>
      <c r="AA127" s="400">
        <v>266.34399999999999</v>
      </c>
      <c r="AB127" s="399" t="s">
        <v>27</v>
      </c>
    </row>
    <row r="128" spans="1:28">
      <c r="A128" s="398" t="s">
        <v>50</v>
      </c>
      <c r="B128" s="399" t="s">
        <v>337</v>
      </c>
      <c r="C128" s="399" t="s">
        <v>338</v>
      </c>
      <c r="D128" s="400">
        <v>5</v>
      </c>
      <c r="E128" s="400">
        <v>150</v>
      </c>
      <c r="F128" s="400">
        <v>5</v>
      </c>
      <c r="G128" s="400">
        <v>150</v>
      </c>
      <c r="H128" s="400">
        <v>0</v>
      </c>
      <c r="I128" s="400">
        <v>0</v>
      </c>
      <c r="J128" s="400">
        <v>7214</v>
      </c>
      <c r="K128" s="400">
        <v>72140</v>
      </c>
      <c r="L128" s="400">
        <v>0</v>
      </c>
      <c r="M128" s="400">
        <v>0</v>
      </c>
      <c r="N128" s="400">
        <v>0</v>
      </c>
      <c r="O128" s="400">
        <v>0</v>
      </c>
      <c r="P128" s="400">
        <v>0</v>
      </c>
      <c r="Q128" s="400">
        <v>0</v>
      </c>
      <c r="R128" s="400">
        <v>7214</v>
      </c>
      <c r="S128" s="400">
        <v>72140</v>
      </c>
      <c r="T128" s="400">
        <v>0</v>
      </c>
      <c r="U128" s="400">
        <v>0</v>
      </c>
      <c r="V128" s="400">
        <v>10</v>
      </c>
      <c r="W128" s="400">
        <v>0</v>
      </c>
      <c r="X128" s="400">
        <v>0</v>
      </c>
      <c r="Y128" s="400">
        <v>0</v>
      </c>
      <c r="Z128" s="400">
        <v>10</v>
      </c>
      <c r="AA128" s="400">
        <v>0</v>
      </c>
      <c r="AB128" s="399" t="s">
        <v>27</v>
      </c>
    </row>
    <row r="129" spans="1:28">
      <c r="A129" s="398" t="s">
        <v>50</v>
      </c>
      <c r="B129" s="399" t="s">
        <v>339</v>
      </c>
      <c r="C129" s="399" t="s">
        <v>340</v>
      </c>
      <c r="D129" s="400">
        <v>37</v>
      </c>
      <c r="E129" s="400">
        <v>1635</v>
      </c>
      <c r="F129" s="400">
        <v>0</v>
      </c>
      <c r="G129" s="400">
        <v>0</v>
      </c>
      <c r="H129" s="400">
        <v>37</v>
      </c>
      <c r="I129" s="400">
        <v>1635</v>
      </c>
      <c r="J129" s="400">
        <v>17665</v>
      </c>
      <c r="K129" s="400">
        <v>3497670</v>
      </c>
      <c r="L129" s="400">
        <v>0</v>
      </c>
      <c r="M129" s="400">
        <v>0</v>
      </c>
      <c r="N129" s="400">
        <v>0</v>
      </c>
      <c r="O129" s="400">
        <v>0</v>
      </c>
      <c r="P129" s="400">
        <v>0</v>
      </c>
      <c r="Q129" s="400">
        <v>0</v>
      </c>
      <c r="R129" s="400">
        <v>0</v>
      </c>
      <c r="S129" s="400">
        <v>0</v>
      </c>
      <c r="T129" s="400">
        <v>17665</v>
      </c>
      <c r="U129" s="400">
        <v>3497670</v>
      </c>
      <c r="V129" s="400">
        <v>198</v>
      </c>
      <c r="W129" s="400">
        <v>0</v>
      </c>
      <c r="X129" s="400">
        <v>0</v>
      </c>
      <c r="Y129" s="400">
        <v>0</v>
      </c>
      <c r="Z129" s="400">
        <v>0</v>
      </c>
      <c r="AA129" s="400">
        <v>198</v>
      </c>
      <c r="AB129" s="399" t="s">
        <v>27</v>
      </c>
    </row>
    <row r="130" spans="1:28">
      <c r="A130" s="398" t="s">
        <v>50</v>
      </c>
      <c r="B130" s="399" t="s">
        <v>341</v>
      </c>
      <c r="C130" s="399" t="s">
        <v>342</v>
      </c>
      <c r="D130" s="400">
        <v>28</v>
      </c>
      <c r="E130" s="400">
        <v>772</v>
      </c>
      <c r="F130" s="400">
        <v>28</v>
      </c>
      <c r="G130" s="400">
        <v>772</v>
      </c>
      <c r="H130" s="400">
        <v>0</v>
      </c>
      <c r="I130" s="400">
        <v>0</v>
      </c>
      <c r="J130" s="400">
        <v>23590</v>
      </c>
      <c r="K130" s="400">
        <v>825650</v>
      </c>
      <c r="L130" s="400">
        <v>0</v>
      </c>
      <c r="M130" s="400">
        <v>0</v>
      </c>
      <c r="N130" s="400">
        <v>0</v>
      </c>
      <c r="O130" s="400">
        <v>0</v>
      </c>
      <c r="P130" s="400">
        <v>0</v>
      </c>
      <c r="Q130" s="400">
        <v>0</v>
      </c>
      <c r="R130" s="400">
        <v>23590</v>
      </c>
      <c r="S130" s="400">
        <v>825650</v>
      </c>
      <c r="T130" s="400">
        <v>0</v>
      </c>
      <c r="U130" s="400">
        <v>0</v>
      </c>
      <c r="V130" s="400">
        <v>35</v>
      </c>
      <c r="W130" s="400">
        <v>0</v>
      </c>
      <c r="X130" s="400">
        <v>0</v>
      </c>
      <c r="Y130" s="400">
        <v>0</v>
      </c>
      <c r="Z130" s="400">
        <v>35</v>
      </c>
      <c r="AA130" s="400">
        <v>0</v>
      </c>
      <c r="AB130" s="399" t="s">
        <v>27</v>
      </c>
    </row>
    <row r="131" spans="1:28">
      <c r="A131" s="398" t="s">
        <v>50</v>
      </c>
      <c r="B131" s="399" t="s">
        <v>343</v>
      </c>
      <c r="C131" s="399" t="s">
        <v>344</v>
      </c>
      <c r="D131" s="400">
        <v>5</v>
      </c>
      <c r="E131" s="400">
        <v>112</v>
      </c>
      <c r="F131" s="400">
        <v>5</v>
      </c>
      <c r="G131" s="400">
        <v>112</v>
      </c>
      <c r="H131" s="400">
        <v>0</v>
      </c>
      <c r="I131" s="400">
        <v>0</v>
      </c>
      <c r="J131" s="400">
        <v>738</v>
      </c>
      <c r="K131" s="400">
        <v>25685</v>
      </c>
      <c r="L131" s="400">
        <v>0</v>
      </c>
      <c r="M131" s="400">
        <v>0</v>
      </c>
      <c r="N131" s="400">
        <v>0</v>
      </c>
      <c r="O131" s="400">
        <v>0</v>
      </c>
      <c r="P131" s="400">
        <v>0</v>
      </c>
      <c r="Q131" s="400">
        <v>0</v>
      </c>
      <c r="R131" s="400">
        <v>738</v>
      </c>
      <c r="S131" s="400">
        <v>25685</v>
      </c>
      <c r="T131" s="400">
        <v>0</v>
      </c>
      <c r="U131" s="400">
        <v>0</v>
      </c>
      <c r="V131" s="400">
        <v>34.8035</v>
      </c>
      <c r="W131" s="400">
        <v>0</v>
      </c>
      <c r="X131" s="400">
        <v>0</v>
      </c>
      <c r="Y131" s="400">
        <v>0</v>
      </c>
      <c r="Z131" s="400">
        <v>34.8035</v>
      </c>
      <c r="AA131" s="400">
        <v>0</v>
      </c>
      <c r="AB131" s="399" t="s">
        <v>27</v>
      </c>
    </row>
    <row r="132" spans="1:28">
      <c r="A132" s="398" t="s">
        <v>50</v>
      </c>
      <c r="B132" s="399" t="s">
        <v>345</v>
      </c>
      <c r="C132" s="399" t="s">
        <v>346</v>
      </c>
      <c r="D132" s="400">
        <v>2</v>
      </c>
      <c r="E132" s="400">
        <v>116</v>
      </c>
      <c r="F132" s="400">
        <v>2</v>
      </c>
      <c r="G132" s="400">
        <v>116</v>
      </c>
      <c r="H132" s="400">
        <v>0</v>
      </c>
      <c r="I132" s="400">
        <v>0</v>
      </c>
      <c r="J132" s="400">
        <v>2088</v>
      </c>
      <c r="K132" s="400">
        <v>93596</v>
      </c>
      <c r="L132" s="400">
        <v>0</v>
      </c>
      <c r="M132" s="400">
        <v>0</v>
      </c>
      <c r="N132" s="400">
        <v>0</v>
      </c>
      <c r="O132" s="400">
        <v>0</v>
      </c>
      <c r="P132" s="400">
        <v>691</v>
      </c>
      <c r="Q132" s="400">
        <v>32541</v>
      </c>
      <c r="R132" s="400">
        <v>1397</v>
      </c>
      <c r="S132" s="400">
        <v>61055</v>
      </c>
      <c r="T132" s="400">
        <v>0</v>
      </c>
      <c r="U132" s="400">
        <v>0</v>
      </c>
      <c r="V132" s="400">
        <v>44.825699999999998</v>
      </c>
      <c r="W132" s="400">
        <v>0</v>
      </c>
      <c r="X132" s="400">
        <v>0</v>
      </c>
      <c r="Y132" s="400">
        <v>47.092599999999997</v>
      </c>
      <c r="Z132" s="400">
        <v>43.7044</v>
      </c>
      <c r="AA132" s="400">
        <v>0</v>
      </c>
      <c r="AB132" s="399" t="s">
        <v>27</v>
      </c>
    </row>
    <row r="133" spans="1:28">
      <c r="A133" s="398" t="s">
        <v>50</v>
      </c>
      <c r="B133" s="399" t="s">
        <v>347</v>
      </c>
      <c r="C133" s="399" t="s">
        <v>348</v>
      </c>
      <c r="D133" s="400">
        <v>34</v>
      </c>
      <c r="E133" s="400">
        <v>1582</v>
      </c>
      <c r="F133" s="400">
        <v>0</v>
      </c>
      <c r="G133" s="400">
        <v>0</v>
      </c>
      <c r="H133" s="400">
        <v>34</v>
      </c>
      <c r="I133" s="400">
        <v>1582</v>
      </c>
      <c r="J133" s="400">
        <v>45126</v>
      </c>
      <c r="K133" s="400">
        <v>814927</v>
      </c>
      <c r="L133" s="400">
        <v>0</v>
      </c>
      <c r="M133" s="400">
        <v>0</v>
      </c>
      <c r="N133" s="400">
        <v>0</v>
      </c>
      <c r="O133" s="400">
        <v>0</v>
      </c>
      <c r="P133" s="400">
        <v>0</v>
      </c>
      <c r="Q133" s="400">
        <v>0</v>
      </c>
      <c r="R133" s="400">
        <v>0</v>
      </c>
      <c r="S133" s="400">
        <v>0</v>
      </c>
      <c r="T133" s="400">
        <v>45126</v>
      </c>
      <c r="U133" s="400">
        <v>814927</v>
      </c>
      <c r="V133" s="400">
        <v>18.058900000000001</v>
      </c>
      <c r="W133" s="400">
        <v>0</v>
      </c>
      <c r="X133" s="400">
        <v>0</v>
      </c>
      <c r="Y133" s="400">
        <v>0</v>
      </c>
      <c r="Z133" s="400">
        <v>0</v>
      </c>
      <c r="AA133" s="400">
        <v>18.058900000000001</v>
      </c>
      <c r="AB133" s="399" t="s">
        <v>27</v>
      </c>
    </row>
    <row r="134" spans="1:28">
      <c r="A134" s="398" t="s">
        <v>50</v>
      </c>
      <c r="B134" s="399" t="s">
        <v>349</v>
      </c>
      <c r="C134" s="399" t="s">
        <v>350</v>
      </c>
      <c r="D134" s="400">
        <v>9</v>
      </c>
      <c r="E134" s="400">
        <v>241</v>
      </c>
      <c r="F134" s="400">
        <v>9</v>
      </c>
      <c r="G134" s="400">
        <v>241</v>
      </c>
      <c r="H134" s="400">
        <v>0</v>
      </c>
      <c r="I134" s="400">
        <v>0</v>
      </c>
      <c r="J134" s="400">
        <v>3600</v>
      </c>
      <c r="K134" s="400">
        <v>199375</v>
      </c>
      <c r="L134" s="400">
        <v>0</v>
      </c>
      <c r="M134" s="400">
        <v>0</v>
      </c>
      <c r="N134" s="400">
        <v>0</v>
      </c>
      <c r="O134" s="400">
        <v>0</v>
      </c>
      <c r="P134" s="400">
        <v>0</v>
      </c>
      <c r="Q134" s="400">
        <v>0</v>
      </c>
      <c r="R134" s="400">
        <v>3600</v>
      </c>
      <c r="S134" s="400">
        <v>199375</v>
      </c>
      <c r="T134" s="400">
        <v>0</v>
      </c>
      <c r="U134" s="400">
        <v>0</v>
      </c>
      <c r="V134" s="400">
        <v>55.381900000000002</v>
      </c>
      <c r="W134" s="400">
        <v>0</v>
      </c>
      <c r="X134" s="400">
        <v>0</v>
      </c>
      <c r="Y134" s="400">
        <v>0</v>
      </c>
      <c r="Z134" s="400">
        <v>55.381900000000002</v>
      </c>
      <c r="AA134" s="400">
        <v>0</v>
      </c>
      <c r="AB134" s="399" t="s">
        <v>27</v>
      </c>
    </row>
    <row r="135" spans="1:28">
      <c r="A135" s="398" t="s">
        <v>50</v>
      </c>
      <c r="B135" s="399" t="s">
        <v>351</v>
      </c>
      <c r="C135" s="399" t="s">
        <v>352</v>
      </c>
      <c r="D135" s="400">
        <v>15</v>
      </c>
      <c r="E135" s="400">
        <v>430</v>
      </c>
      <c r="F135" s="400">
        <v>14</v>
      </c>
      <c r="G135" s="400">
        <v>403</v>
      </c>
      <c r="H135" s="400">
        <v>1</v>
      </c>
      <c r="I135" s="400">
        <v>27</v>
      </c>
      <c r="J135" s="400">
        <v>2780</v>
      </c>
      <c r="K135" s="400">
        <v>123868</v>
      </c>
      <c r="L135" s="400">
        <v>0</v>
      </c>
      <c r="M135" s="400">
        <v>0</v>
      </c>
      <c r="N135" s="400">
        <v>0</v>
      </c>
      <c r="O135" s="400">
        <v>0</v>
      </c>
      <c r="P135" s="400">
        <v>0</v>
      </c>
      <c r="Q135" s="400">
        <v>0</v>
      </c>
      <c r="R135" s="400">
        <v>2752</v>
      </c>
      <c r="S135" s="400">
        <v>123542</v>
      </c>
      <c r="T135" s="400">
        <v>28</v>
      </c>
      <c r="U135" s="400">
        <v>326</v>
      </c>
      <c r="V135" s="400">
        <v>44.556800000000003</v>
      </c>
      <c r="W135" s="400">
        <v>0</v>
      </c>
      <c r="X135" s="400">
        <v>0</v>
      </c>
      <c r="Y135" s="400">
        <v>0</v>
      </c>
      <c r="Z135" s="400">
        <v>44.8917</v>
      </c>
      <c r="AA135" s="400">
        <v>11.642899999999999</v>
      </c>
      <c r="AB135" s="399" t="s">
        <v>27</v>
      </c>
    </row>
    <row r="136" spans="1:28">
      <c r="A136" s="398" t="s">
        <v>50</v>
      </c>
      <c r="B136" s="399" t="s">
        <v>353</v>
      </c>
      <c r="C136" s="399" t="s">
        <v>354</v>
      </c>
      <c r="D136" s="400">
        <v>20</v>
      </c>
      <c r="E136" s="400">
        <v>560</v>
      </c>
      <c r="F136" s="400">
        <v>20</v>
      </c>
      <c r="G136" s="400">
        <v>560</v>
      </c>
      <c r="H136" s="400">
        <v>0</v>
      </c>
      <c r="I136" s="400">
        <v>0</v>
      </c>
      <c r="J136" s="400">
        <v>11352</v>
      </c>
      <c r="K136" s="400">
        <v>511438</v>
      </c>
      <c r="L136" s="400">
        <v>0</v>
      </c>
      <c r="M136" s="400">
        <v>0</v>
      </c>
      <c r="N136" s="400">
        <v>0</v>
      </c>
      <c r="O136" s="400">
        <v>0</v>
      </c>
      <c r="P136" s="400">
        <v>0</v>
      </c>
      <c r="Q136" s="400">
        <v>0</v>
      </c>
      <c r="R136" s="400">
        <v>11352</v>
      </c>
      <c r="S136" s="400">
        <v>511438</v>
      </c>
      <c r="T136" s="400">
        <v>0</v>
      </c>
      <c r="U136" s="400">
        <v>0</v>
      </c>
      <c r="V136" s="400">
        <v>45.052700000000002</v>
      </c>
      <c r="W136" s="400">
        <v>0</v>
      </c>
      <c r="X136" s="400">
        <v>0</v>
      </c>
      <c r="Y136" s="400">
        <v>0</v>
      </c>
      <c r="Z136" s="400">
        <v>45.052700000000002</v>
      </c>
      <c r="AA136" s="400">
        <v>0</v>
      </c>
      <c r="AB136" s="399" t="s">
        <v>27</v>
      </c>
    </row>
    <row r="137" spans="1:28">
      <c r="A137" s="398" t="s">
        <v>50</v>
      </c>
      <c r="B137" s="399" t="s">
        <v>355</v>
      </c>
      <c r="C137" s="399" t="s">
        <v>356</v>
      </c>
      <c r="D137" s="400">
        <v>9</v>
      </c>
      <c r="E137" s="400">
        <v>209</v>
      </c>
      <c r="F137" s="400">
        <v>9</v>
      </c>
      <c r="G137" s="400">
        <v>209</v>
      </c>
      <c r="H137" s="400">
        <v>0</v>
      </c>
      <c r="I137" s="400">
        <v>0</v>
      </c>
      <c r="J137" s="400">
        <v>3956</v>
      </c>
      <c r="K137" s="400">
        <v>76324</v>
      </c>
      <c r="L137" s="400">
        <v>0</v>
      </c>
      <c r="M137" s="400">
        <v>0</v>
      </c>
      <c r="N137" s="400">
        <v>0</v>
      </c>
      <c r="O137" s="400">
        <v>0</v>
      </c>
      <c r="P137" s="400">
        <v>0</v>
      </c>
      <c r="Q137" s="400">
        <v>0</v>
      </c>
      <c r="R137" s="400">
        <v>3956</v>
      </c>
      <c r="S137" s="400">
        <v>76324</v>
      </c>
      <c r="T137" s="400">
        <v>0</v>
      </c>
      <c r="U137" s="400">
        <v>0</v>
      </c>
      <c r="V137" s="400">
        <v>19.293199999999999</v>
      </c>
      <c r="W137" s="400">
        <v>0</v>
      </c>
      <c r="X137" s="400">
        <v>0</v>
      </c>
      <c r="Y137" s="400">
        <v>0</v>
      </c>
      <c r="Z137" s="400">
        <v>19.293199999999999</v>
      </c>
      <c r="AA137" s="400">
        <v>0</v>
      </c>
      <c r="AB137" s="399" t="s">
        <v>27</v>
      </c>
    </row>
    <row r="138" spans="1:28">
      <c r="A138" s="398" t="s">
        <v>61</v>
      </c>
      <c r="B138" s="399" t="s">
        <v>357</v>
      </c>
      <c r="C138" s="399" t="s">
        <v>358</v>
      </c>
      <c r="D138" s="400">
        <v>42</v>
      </c>
      <c r="E138" s="400">
        <v>1233</v>
      </c>
      <c r="F138" s="400">
        <v>32</v>
      </c>
      <c r="G138" s="400">
        <v>868</v>
      </c>
      <c r="H138" s="400">
        <v>10</v>
      </c>
      <c r="I138" s="400">
        <v>365</v>
      </c>
      <c r="J138" s="400">
        <v>8335</v>
      </c>
      <c r="K138" s="400">
        <v>536887</v>
      </c>
      <c r="L138" s="400">
        <v>0</v>
      </c>
      <c r="M138" s="400">
        <v>0</v>
      </c>
      <c r="N138" s="400">
        <v>0</v>
      </c>
      <c r="O138" s="400">
        <v>0</v>
      </c>
      <c r="P138" s="400">
        <v>1590</v>
      </c>
      <c r="Q138" s="400">
        <v>165169</v>
      </c>
      <c r="R138" s="400">
        <v>4198</v>
      </c>
      <c r="S138" s="400">
        <v>193522</v>
      </c>
      <c r="T138" s="400">
        <v>2547</v>
      </c>
      <c r="U138" s="400">
        <v>178196</v>
      </c>
      <c r="V138" s="400">
        <v>64.413600000000002</v>
      </c>
      <c r="W138" s="400">
        <v>0</v>
      </c>
      <c r="X138" s="400">
        <v>0</v>
      </c>
      <c r="Y138" s="400">
        <v>103.87990000000001</v>
      </c>
      <c r="Z138" s="400">
        <v>46.098599999999998</v>
      </c>
      <c r="AA138" s="400">
        <v>69.963099999999997</v>
      </c>
      <c r="AB138" s="399" t="s">
        <v>27</v>
      </c>
    </row>
    <row r="139" spans="1:28">
      <c r="A139" s="398" t="s">
        <v>61</v>
      </c>
      <c r="B139" s="399" t="s">
        <v>359</v>
      </c>
      <c r="C139" s="399" t="s">
        <v>360</v>
      </c>
      <c r="D139" s="400">
        <v>18</v>
      </c>
      <c r="E139" s="400">
        <v>722</v>
      </c>
      <c r="F139" s="400">
        <v>0</v>
      </c>
      <c r="G139" s="400">
        <v>0</v>
      </c>
      <c r="H139" s="400">
        <v>18</v>
      </c>
      <c r="I139" s="400">
        <v>722</v>
      </c>
      <c r="J139" s="400">
        <v>2267</v>
      </c>
      <c r="K139" s="400">
        <v>27204</v>
      </c>
      <c r="L139" s="400">
        <v>0</v>
      </c>
      <c r="M139" s="400">
        <v>0</v>
      </c>
      <c r="N139" s="400">
        <v>0</v>
      </c>
      <c r="O139" s="400">
        <v>0</v>
      </c>
      <c r="P139" s="400">
        <v>0</v>
      </c>
      <c r="Q139" s="400">
        <v>0</v>
      </c>
      <c r="R139" s="400">
        <v>0</v>
      </c>
      <c r="S139" s="400">
        <v>0</v>
      </c>
      <c r="T139" s="400">
        <v>2267</v>
      </c>
      <c r="U139" s="400">
        <v>27204</v>
      </c>
      <c r="V139" s="400">
        <v>12</v>
      </c>
      <c r="W139" s="400">
        <v>0</v>
      </c>
      <c r="X139" s="400">
        <v>0</v>
      </c>
      <c r="Y139" s="400">
        <v>0</v>
      </c>
      <c r="Z139" s="400">
        <v>0</v>
      </c>
      <c r="AA139" s="400">
        <v>12</v>
      </c>
      <c r="AB139" s="399" t="s">
        <v>27</v>
      </c>
    </row>
    <row r="140" spans="1:28">
      <c r="A140" s="398" t="s">
        <v>61</v>
      </c>
      <c r="B140" s="399" t="s">
        <v>361</v>
      </c>
      <c r="C140" s="399" t="s">
        <v>362</v>
      </c>
      <c r="D140" s="400">
        <v>4</v>
      </c>
      <c r="E140" s="400">
        <v>30</v>
      </c>
      <c r="F140" s="400">
        <v>4</v>
      </c>
      <c r="G140" s="400">
        <v>30</v>
      </c>
      <c r="H140" s="400">
        <v>0</v>
      </c>
      <c r="I140" s="400">
        <v>0</v>
      </c>
      <c r="J140" s="400">
        <v>8039</v>
      </c>
      <c r="K140" s="400">
        <v>182144</v>
      </c>
      <c r="L140" s="400">
        <v>0</v>
      </c>
      <c r="M140" s="400">
        <v>0</v>
      </c>
      <c r="N140" s="400">
        <v>0</v>
      </c>
      <c r="O140" s="400">
        <v>0</v>
      </c>
      <c r="P140" s="400">
        <v>0</v>
      </c>
      <c r="Q140" s="400">
        <v>0</v>
      </c>
      <c r="R140" s="400">
        <v>8039</v>
      </c>
      <c r="S140" s="400">
        <v>182144</v>
      </c>
      <c r="T140" s="400">
        <v>0</v>
      </c>
      <c r="U140" s="400">
        <v>0</v>
      </c>
      <c r="V140" s="400">
        <v>22.657499999999999</v>
      </c>
      <c r="W140" s="400">
        <v>0</v>
      </c>
      <c r="X140" s="400">
        <v>0</v>
      </c>
      <c r="Y140" s="400">
        <v>0</v>
      </c>
      <c r="Z140" s="400">
        <v>22.657499999999999</v>
      </c>
      <c r="AA140" s="400">
        <v>0</v>
      </c>
      <c r="AB140" s="399" t="s">
        <v>27</v>
      </c>
    </row>
    <row r="141" spans="1:28">
      <c r="A141" s="398" t="s">
        <v>61</v>
      </c>
      <c r="B141" s="399" t="s">
        <v>363</v>
      </c>
      <c r="C141" s="399" t="s">
        <v>364</v>
      </c>
      <c r="D141" s="400">
        <v>7</v>
      </c>
      <c r="E141" s="400">
        <v>62</v>
      </c>
      <c r="F141" s="400">
        <v>7</v>
      </c>
      <c r="G141" s="400">
        <v>62</v>
      </c>
      <c r="H141" s="400">
        <v>0</v>
      </c>
      <c r="I141" s="400">
        <v>0</v>
      </c>
      <c r="J141" s="400">
        <v>4062</v>
      </c>
      <c r="K141" s="400">
        <v>182790</v>
      </c>
      <c r="L141" s="400">
        <v>0</v>
      </c>
      <c r="M141" s="400">
        <v>0</v>
      </c>
      <c r="N141" s="400">
        <v>0</v>
      </c>
      <c r="O141" s="400">
        <v>0</v>
      </c>
      <c r="P141" s="400">
        <v>0</v>
      </c>
      <c r="Q141" s="400">
        <v>0</v>
      </c>
      <c r="R141" s="400">
        <v>4062</v>
      </c>
      <c r="S141" s="400">
        <v>182790</v>
      </c>
      <c r="T141" s="400">
        <v>0</v>
      </c>
      <c r="U141" s="400">
        <v>0</v>
      </c>
      <c r="V141" s="400">
        <v>45</v>
      </c>
      <c r="W141" s="400">
        <v>0</v>
      </c>
      <c r="X141" s="400">
        <v>0</v>
      </c>
      <c r="Y141" s="400">
        <v>0</v>
      </c>
      <c r="Z141" s="400">
        <v>45</v>
      </c>
      <c r="AA141" s="400">
        <v>0</v>
      </c>
      <c r="AB141" s="399" t="s">
        <v>27</v>
      </c>
    </row>
    <row r="142" spans="1:28">
      <c r="A142" s="398" t="s">
        <v>61</v>
      </c>
      <c r="B142" s="399" t="s">
        <v>365</v>
      </c>
      <c r="C142" s="399" t="s">
        <v>366</v>
      </c>
      <c r="D142" s="400">
        <v>4</v>
      </c>
      <c r="E142" s="400">
        <v>31</v>
      </c>
      <c r="F142" s="400">
        <v>4</v>
      </c>
      <c r="G142" s="400">
        <v>31</v>
      </c>
      <c r="H142" s="400">
        <v>0</v>
      </c>
      <c r="I142" s="400">
        <v>0</v>
      </c>
      <c r="J142" s="400">
        <v>1355</v>
      </c>
      <c r="K142" s="400">
        <v>73500</v>
      </c>
      <c r="L142" s="400">
        <v>0</v>
      </c>
      <c r="M142" s="400">
        <v>0</v>
      </c>
      <c r="N142" s="400">
        <v>0</v>
      </c>
      <c r="O142" s="400">
        <v>0</v>
      </c>
      <c r="P142" s="400">
        <v>0</v>
      </c>
      <c r="Q142" s="400">
        <v>0</v>
      </c>
      <c r="R142" s="400">
        <v>1355</v>
      </c>
      <c r="S142" s="400">
        <v>73500</v>
      </c>
      <c r="T142" s="400">
        <v>0</v>
      </c>
      <c r="U142" s="400">
        <v>0</v>
      </c>
      <c r="V142" s="400">
        <v>54.243499999999997</v>
      </c>
      <c r="W142" s="400">
        <v>0</v>
      </c>
      <c r="X142" s="400">
        <v>0</v>
      </c>
      <c r="Y142" s="400">
        <v>0</v>
      </c>
      <c r="Z142" s="400">
        <v>54.243499999999997</v>
      </c>
      <c r="AA142" s="400">
        <v>0</v>
      </c>
      <c r="AB142" s="399" t="s">
        <v>27</v>
      </c>
    </row>
    <row r="143" spans="1:28">
      <c r="A143" s="398" t="s">
        <v>61</v>
      </c>
      <c r="B143" s="399" t="s">
        <v>367</v>
      </c>
      <c r="C143" s="399" t="s">
        <v>368</v>
      </c>
      <c r="D143" s="400">
        <v>7</v>
      </c>
      <c r="E143" s="400">
        <v>57</v>
      </c>
      <c r="F143" s="400">
        <v>7</v>
      </c>
      <c r="G143" s="400">
        <v>57</v>
      </c>
      <c r="H143" s="400">
        <v>0</v>
      </c>
      <c r="I143" s="400">
        <v>0</v>
      </c>
      <c r="J143" s="400">
        <v>2125</v>
      </c>
      <c r="K143" s="400">
        <v>61843</v>
      </c>
      <c r="L143" s="400">
        <v>0</v>
      </c>
      <c r="M143" s="400">
        <v>0</v>
      </c>
      <c r="N143" s="400">
        <v>0</v>
      </c>
      <c r="O143" s="400">
        <v>0</v>
      </c>
      <c r="P143" s="400">
        <v>0</v>
      </c>
      <c r="Q143" s="400">
        <v>0</v>
      </c>
      <c r="R143" s="400">
        <v>2125</v>
      </c>
      <c r="S143" s="400">
        <v>61843</v>
      </c>
      <c r="T143" s="400">
        <v>0</v>
      </c>
      <c r="U143" s="400">
        <v>0</v>
      </c>
      <c r="V143" s="400">
        <v>29.102599999999999</v>
      </c>
      <c r="W143" s="400">
        <v>0</v>
      </c>
      <c r="X143" s="400">
        <v>0</v>
      </c>
      <c r="Y143" s="400">
        <v>0</v>
      </c>
      <c r="Z143" s="400">
        <v>29.102599999999999</v>
      </c>
      <c r="AA143" s="400">
        <v>0</v>
      </c>
      <c r="AB143" s="399" t="s">
        <v>27</v>
      </c>
    </row>
    <row r="144" spans="1:28">
      <c r="A144" s="398" t="s">
        <v>61</v>
      </c>
      <c r="B144" s="399" t="s">
        <v>369</v>
      </c>
      <c r="C144" s="399" t="s">
        <v>370</v>
      </c>
      <c r="D144" s="400">
        <v>4</v>
      </c>
      <c r="E144" s="400">
        <v>30</v>
      </c>
      <c r="F144" s="400">
        <v>4</v>
      </c>
      <c r="G144" s="400">
        <v>30</v>
      </c>
      <c r="H144" s="400">
        <v>0</v>
      </c>
      <c r="I144" s="400">
        <v>0</v>
      </c>
      <c r="J144" s="400">
        <v>2005</v>
      </c>
      <c r="K144" s="400">
        <v>67144</v>
      </c>
      <c r="L144" s="400">
        <v>0</v>
      </c>
      <c r="M144" s="400">
        <v>0</v>
      </c>
      <c r="N144" s="400">
        <v>0</v>
      </c>
      <c r="O144" s="400">
        <v>0</v>
      </c>
      <c r="P144" s="400">
        <v>0</v>
      </c>
      <c r="Q144" s="400">
        <v>0</v>
      </c>
      <c r="R144" s="400">
        <v>2005</v>
      </c>
      <c r="S144" s="400">
        <v>67144</v>
      </c>
      <c r="T144" s="400">
        <v>0</v>
      </c>
      <c r="U144" s="400">
        <v>0</v>
      </c>
      <c r="V144" s="400">
        <v>33.488300000000002</v>
      </c>
      <c r="W144" s="400">
        <v>0</v>
      </c>
      <c r="X144" s="400">
        <v>0</v>
      </c>
      <c r="Y144" s="400">
        <v>0</v>
      </c>
      <c r="Z144" s="400">
        <v>33.488300000000002</v>
      </c>
      <c r="AA144" s="400">
        <v>0</v>
      </c>
      <c r="AB144" s="399" t="s">
        <v>27</v>
      </c>
    </row>
    <row r="145" spans="1:28">
      <c r="A145" s="398" t="s">
        <v>61</v>
      </c>
      <c r="B145" s="399" t="s">
        <v>371</v>
      </c>
      <c r="C145" s="399" t="s">
        <v>372</v>
      </c>
      <c r="D145" s="400">
        <v>53</v>
      </c>
      <c r="E145" s="400">
        <v>1528</v>
      </c>
      <c r="F145" s="400">
        <v>53</v>
      </c>
      <c r="G145" s="400">
        <v>1528</v>
      </c>
      <c r="H145" s="400">
        <v>0</v>
      </c>
      <c r="I145" s="400">
        <v>0</v>
      </c>
      <c r="J145" s="400">
        <v>12414</v>
      </c>
      <c r="K145" s="400">
        <v>1058002</v>
      </c>
      <c r="L145" s="400">
        <v>0</v>
      </c>
      <c r="M145" s="400">
        <v>0</v>
      </c>
      <c r="N145" s="400">
        <v>118</v>
      </c>
      <c r="O145" s="400">
        <v>13947</v>
      </c>
      <c r="P145" s="400">
        <v>489</v>
      </c>
      <c r="Q145" s="400">
        <v>52301</v>
      </c>
      <c r="R145" s="400">
        <v>11807</v>
      </c>
      <c r="S145" s="400">
        <v>991754</v>
      </c>
      <c r="T145" s="400">
        <v>0</v>
      </c>
      <c r="U145" s="400">
        <v>0</v>
      </c>
      <c r="V145" s="400">
        <v>85.226500000000001</v>
      </c>
      <c r="W145" s="400">
        <v>0</v>
      </c>
      <c r="X145" s="400">
        <v>118.1949</v>
      </c>
      <c r="Y145" s="400">
        <v>106.955</v>
      </c>
      <c r="Z145" s="400">
        <v>83.997100000000003</v>
      </c>
      <c r="AA145" s="400">
        <v>0</v>
      </c>
      <c r="AB145" s="399" t="s">
        <v>27</v>
      </c>
    </row>
    <row r="146" spans="1:28">
      <c r="A146" s="398" t="s">
        <v>61</v>
      </c>
      <c r="B146" s="399" t="s">
        <v>373</v>
      </c>
      <c r="C146" s="399" t="s">
        <v>374</v>
      </c>
      <c r="D146" s="400">
        <v>10</v>
      </c>
      <c r="E146" s="400">
        <v>77</v>
      </c>
      <c r="F146" s="400">
        <v>10</v>
      </c>
      <c r="G146" s="400">
        <v>77</v>
      </c>
      <c r="H146" s="400">
        <v>0</v>
      </c>
      <c r="I146" s="400">
        <v>0</v>
      </c>
      <c r="J146" s="400">
        <v>20739</v>
      </c>
      <c r="K146" s="400">
        <v>456715</v>
      </c>
      <c r="L146" s="400">
        <v>0</v>
      </c>
      <c r="M146" s="400">
        <v>0</v>
      </c>
      <c r="N146" s="400">
        <v>0</v>
      </c>
      <c r="O146" s="400">
        <v>0</v>
      </c>
      <c r="P146" s="400">
        <v>0</v>
      </c>
      <c r="Q146" s="400">
        <v>0</v>
      </c>
      <c r="R146" s="400">
        <v>20739</v>
      </c>
      <c r="S146" s="400">
        <v>456715</v>
      </c>
      <c r="T146" s="400">
        <v>0</v>
      </c>
      <c r="U146" s="400">
        <v>0</v>
      </c>
      <c r="V146" s="400">
        <v>22.021999999999998</v>
      </c>
      <c r="W146" s="400">
        <v>0</v>
      </c>
      <c r="X146" s="400">
        <v>0</v>
      </c>
      <c r="Y146" s="400">
        <v>0</v>
      </c>
      <c r="Z146" s="400">
        <v>22.021999999999998</v>
      </c>
      <c r="AA146" s="400">
        <v>0</v>
      </c>
      <c r="AB146" s="399" t="s">
        <v>27</v>
      </c>
    </row>
    <row r="147" spans="1:28">
      <c r="A147" s="398" t="s">
        <v>61</v>
      </c>
      <c r="B147" s="399" t="s">
        <v>375</v>
      </c>
      <c r="C147" s="399" t="s">
        <v>376</v>
      </c>
      <c r="D147" s="400">
        <v>1</v>
      </c>
      <c r="E147" s="400">
        <v>7</v>
      </c>
      <c r="F147" s="400">
        <v>1</v>
      </c>
      <c r="G147" s="400">
        <v>7</v>
      </c>
      <c r="H147" s="400">
        <v>0</v>
      </c>
      <c r="I147" s="400">
        <v>0</v>
      </c>
      <c r="J147" s="400">
        <v>986</v>
      </c>
      <c r="K147" s="400">
        <v>39461</v>
      </c>
      <c r="L147" s="400">
        <v>0</v>
      </c>
      <c r="M147" s="400">
        <v>0</v>
      </c>
      <c r="N147" s="400">
        <v>0</v>
      </c>
      <c r="O147" s="400">
        <v>0</v>
      </c>
      <c r="P147" s="400">
        <v>0</v>
      </c>
      <c r="Q147" s="400">
        <v>0</v>
      </c>
      <c r="R147" s="400">
        <v>986</v>
      </c>
      <c r="S147" s="400">
        <v>39461</v>
      </c>
      <c r="T147" s="400">
        <v>0</v>
      </c>
      <c r="U147" s="400">
        <v>0</v>
      </c>
      <c r="V147" s="400">
        <v>40.021299999999997</v>
      </c>
      <c r="W147" s="400">
        <v>0</v>
      </c>
      <c r="X147" s="400">
        <v>0</v>
      </c>
      <c r="Y147" s="400">
        <v>0</v>
      </c>
      <c r="Z147" s="400">
        <v>40.021299999999997</v>
      </c>
      <c r="AA147" s="400">
        <v>0</v>
      </c>
      <c r="AB147" s="399" t="s">
        <v>27</v>
      </c>
    </row>
    <row r="148" spans="1:28">
      <c r="A148" s="398" t="s">
        <v>61</v>
      </c>
      <c r="B148" s="399" t="s">
        <v>377</v>
      </c>
      <c r="C148" s="399" t="s">
        <v>378</v>
      </c>
      <c r="D148" s="400">
        <v>7</v>
      </c>
      <c r="E148" s="400">
        <v>51</v>
      </c>
      <c r="F148" s="400">
        <v>7</v>
      </c>
      <c r="G148" s="400">
        <v>51</v>
      </c>
      <c r="H148" s="400">
        <v>0</v>
      </c>
      <c r="I148" s="400">
        <v>0</v>
      </c>
      <c r="J148" s="400">
        <v>4124</v>
      </c>
      <c r="K148" s="400">
        <v>206200</v>
      </c>
      <c r="L148" s="400">
        <v>0</v>
      </c>
      <c r="M148" s="400">
        <v>0</v>
      </c>
      <c r="N148" s="400">
        <v>0</v>
      </c>
      <c r="O148" s="400">
        <v>0</v>
      </c>
      <c r="P148" s="400">
        <v>0</v>
      </c>
      <c r="Q148" s="400">
        <v>0</v>
      </c>
      <c r="R148" s="400">
        <v>4124</v>
      </c>
      <c r="S148" s="400">
        <v>206200</v>
      </c>
      <c r="T148" s="400">
        <v>0</v>
      </c>
      <c r="U148" s="400">
        <v>0</v>
      </c>
      <c r="V148" s="400">
        <v>50</v>
      </c>
      <c r="W148" s="400">
        <v>0</v>
      </c>
      <c r="X148" s="400">
        <v>0</v>
      </c>
      <c r="Y148" s="400">
        <v>0</v>
      </c>
      <c r="Z148" s="400">
        <v>50</v>
      </c>
      <c r="AA148" s="400">
        <v>0</v>
      </c>
      <c r="AB148" s="399" t="s">
        <v>27</v>
      </c>
    </row>
    <row r="149" spans="1:28">
      <c r="A149" s="398" t="s">
        <v>61</v>
      </c>
      <c r="B149" s="399" t="s">
        <v>379</v>
      </c>
      <c r="C149" s="399" t="s">
        <v>380</v>
      </c>
      <c r="D149" s="400">
        <v>2</v>
      </c>
      <c r="E149" s="400">
        <v>16</v>
      </c>
      <c r="F149" s="400">
        <v>2</v>
      </c>
      <c r="G149" s="400">
        <v>16</v>
      </c>
      <c r="H149" s="400">
        <v>0</v>
      </c>
      <c r="I149" s="400">
        <v>0</v>
      </c>
      <c r="J149" s="400">
        <v>1670</v>
      </c>
      <c r="K149" s="400">
        <v>62830</v>
      </c>
      <c r="L149" s="400">
        <v>0</v>
      </c>
      <c r="M149" s="400">
        <v>0</v>
      </c>
      <c r="N149" s="400">
        <v>0</v>
      </c>
      <c r="O149" s="400">
        <v>0</v>
      </c>
      <c r="P149" s="400">
        <v>0</v>
      </c>
      <c r="Q149" s="400">
        <v>0</v>
      </c>
      <c r="R149" s="400">
        <v>1670</v>
      </c>
      <c r="S149" s="400">
        <v>62830</v>
      </c>
      <c r="T149" s="400">
        <v>0</v>
      </c>
      <c r="U149" s="400">
        <v>0</v>
      </c>
      <c r="V149" s="400">
        <v>37.622799999999998</v>
      </c>
      <c r="W149" s="400">
        <v>0</v>
      </c>
      <c r="X149" s="400">
        <v>0</v>
      </c>
      <c r="Y149" s="400">
        <v>0</v>
      </c>
      <c r="Z149" s="400">
        <v>37.622799999999998</v>
      </c>
      <c r="AA149" s="400">
        <v>0</v>
      </c>
      <c r="AB149" s="399" t="s">
        <v>27</v>
      </c>
    </row>
    <row r="150" spans="1:28">
      <c r="A150" s="398" t="s">
        <v>61</v>
      </c>
      <c r="B150" s="399" t="s">
        <v>381</v>
      </c>
      <c r="C150" s="399" t="s">
        <v>382</v>
      </c>
      <c r="D150" s="400">
        <v>5</v>
      </c>
      <c r="E150" s="400">
        <v>35</v>
      </c>
      <c r="F150" s="400">
        <v>5</v>
      </c>
      <c r="G150" s="400">
        <v>35</v>
      </c>
      <c r="H150" s="400">
        <v>0</v>
      </c>
      <c r="I150" s="400">
        <v>0</v>
      </c>
      <c r="J150" s="400">
        <v>3283</v>
      </c>
      <c r="K150" s="400">
        <v>137833</v>
      </c>
      <c r="L150" s="400">
        <v>0</v>
      </c>
      <c r="M150" s="400">
        <v>0</v>
      </c>
      <c r="N150" s="400">
        <v>0</v>
      </c>
      <c r="O150" s="400">
        <v>0</v>
      </c>
      <c r="P150" s="400">
        <v>0</v>
      </c>
      <c r="Q150" s="400">
        <v>0</v>
      </c>
      <c r="R150" s="400">
        <v>3283</v>
      </c>
      <c r="S150" s="400">
        <v>137833</v>
      </c>
      <c r="T150" s="400">
        <v>0</v>
      </c>
      <c r="U150" s="400">
        <v>0</v>
      </c>
      <c r="V150" s="400">
        <v>41.983899999999998</v>
      </c>
      <c r="W150" s="400">
        <v>0</v>
      </c>
      <c r="X150" s="400">
        <v>0</v>
      </c>
      <c r="Y150" s="400">
        <v>0</v>
      </c>
      <c r="Z150" s="400">
        <v>41.983899999999998</v>
      </c>
      <c r="AA150" s="400">
        <v>0</v>
      </c>
      <c r="AB150" s="399" t="s">
        <v>27</v>
      </c>
    </row>
    <row r="151" spans="1:28">
      <c r="A151" s="398" t="s">
        <v>383</v>
      </c>
      <c r="B151" s="399" t="s">
        <v>384</v>
      </c>
      <c r="C151" s="399" t="s">
        <v>385</v>
      </c>
      <c r="D151" s="400">
        <v>59</v>
      </c>
      <c r="E151" s="400">
        <v>1241</v>
      </c>
      <c r="F151" s="400">
        <v>59</v>
      </c>
      <c r="G151" s="400">
        <v>1241</v>
      </c>
      <c r="H151" s="400">
        <v>0</v>
      </c>
      <c r="I151" s="400">
        <v>0</v>
      </c>
      <c r="J151" s="400">
        <v>16680</v>
      </c>
      <c r="K151" s="400">
        <v>1601707</v>
      </c>
      <c r="L151" s="400">
        <v>0</v>
      </c>
      <c r="M151" s="400">
        <v>0</v>
      </c>
      <c r="N151" s="400">
        <v>49</v>
      </c>
      <c r="O151" s="400">
        <v>13524</v>
      </c>
      <c r="P151" s="400">
        <v>8238</v>
      </c>
      <c r="Q151" s="400">
        <v>790848</v>
      </c>
      <c r="R151" s="400">
        <v>8393</v>
      </c>
      <c r="S151" s="400">
        <v>797335</v>
      </c>
      <c r="T151" s="400">
        <v>0</v>
      </c>
      <c r="U151" s="400">
        <v>0</v>
      </c>
      <c r="V151" s="400">
        <v>96.025599999999997</v>
      </c>
      <c r="W151" s="400">
        <v>0</v>
      </c>
      <c r="X151" s="400">
        <v>276</v>
      </c>
      <c r="Y151" s="400">
        <v>96</v>
      </c>
      <c r="Z151" s="400">
        <v>95</v>
      </c>
      <c r="AA151" s="400">
        <v>0</v>
      </c>
      <c r="AB151" s="399" t="s">
        <v>27</v>
      </c>
    </row>
    <row r="152" spans="1:28">
      <c r="A152" s="398" t="s">
        <v>383</v>
      </c>
      <c r="B152" s="399" t="s">
        <v>386</v>
      </c>
      <c r="C152" s="399" t="s">
        <v>387</v>
      </c>
      <c r="D152" s="400">
        <v>57</v>
      </c>
      <c r="E152" s="400">
        <v>1038</v>
      </c>
      <c r="F152" s="400">
        <v>57</v>
      </c>
      <c r="G152" s="400">
        <v>1038</v>
      </c>
      <c r="H152" s="400">
        <v>0</v>
      </c>
      <c r="I152" s="400">
        <v>0</v>
      </c>
      <c r="J152" s="400">
        <v>4213</v>
      </c>
      <c r="K152" s="400">
        <v>271325</v>
      </c>
      <c r="L152" s="400">
        <v>0</v>
      </c>
      <c r="M152" s="400">
        <v>0</v>
      </c>
      <c r="N152" s="400">
        <v>0</v>
      </c>
      <c r="O152" s="400">
        <v>0</v>
      </c>
      <c r="P152" s="400">
        <v>428</v>
      </c>
      <c r="Q152" s="400">
        <v>18310</v>
      </c>
      <c r="R152" s="400">
        <v>3785</v>
      </c>
      <c r="S152" s="400">
        <v>253015</v>
      </c>
      <c r="T152" s="400">
        <v>0</v>
      </c>
      <c r="U152" s="400">
        <v>0</v>
      </c>
      <c r="V152" s="400">
        <v>64.401899999999998</v>
      </c>
      <c r="W152" s="400">
        <v>0</v>
      </c>
      <c r="X152" s="400">
        <v>0</v>
      </c>
      <c r="Y152" s="400">
        <v>42.7804</v>
      </c>
      <c r="Z152" s="400">
        <v>66.846800000000002</v>
      </c>
      <c r="AA152" s="400">
        <v>0</v>
      </c>
      <c r="AB152" s="399" t="s">
        <v>27</v>
      </c>
    </row>
    <row r="153" spans="1:28">
      <c r="A153" s="398" t="s">
        <v>64</v>
      </c>
      <c r="B153" s="399" t="s">
        <v>388</v>
      </c>
      <c r="C153" s="399" t="s">
        <v>389</v>
      </c>
      <c r="D153" s="400">
        <v>8</v>
      </c>
      <c r="E153" s="400">
        <v>87</v>
      </c>
      <c r="F153" s="400">
        <v>8</v>
      </c>
      <c r="G153" s="400">
        <v>87</v>
      </c>
      <c r="H153" s="400">
        <v>0</v>
      </c>
      <c r="I153" s="400">
        <v>0</v>
      </c>
      <c r="J153" s="400">
        <v>13724</v>
      </c>
      <c r="K153" s="400">
        <v>441913</v>
      </c>
      <c r="L153" s="400">
        <v>0</v>
      </c>
      <c r="M153" s="400">
        <v>0</v>
      </c>
      <c r="N153" s="400">
        <v>0</v>
      </c>
      <c r="O153" s="400">
        <v>0</v>
      </c>
      <c r="P153" s="400">
        <v>0</v>
      </c>
      <c r="Q153" s="400">
        <v>0</v>
      </c>
      <c r="R153" s="400">
        <v>13724</v>
      </c>
      <c r="S153" s="400">
        <v>441913</v>
      </c>
      <c r="T153" s="400">
        <v>0</v>
      </c>
      <c r="U153" s="400">
        <v>0</v>
      </c>
      <c r="V153" s="400">
        <v>32.200000000000003</v>
      </c>
      <c r="W153" s="400">
        <v>0</v>
      </c>
      <c r="X153" s="400">
        <v>0</v>
      </c>
      <c r="Y153" s="400">
        <v>0</v>
      </c>
      <c r="Z153" s="400">
        <v>32.200000000000003</v>
      </c>
      <c r="AA153" s="400">
        <v>0</v>
      </c>
      <c r="AB153" s="399" t="s">
        <v>27</v>
      </c>
    </row>
    <row r="154" spans="1:28">
      <c r="A154" s="398" t="s">
        <v>64</v>
      </c>
      <c r="B154" s="399" t="s">
        <v>390</v>
      </c>
      <c r="C154" s="399" t="s">
        <v>391</v>
      </c>
      <c r="D154" s="400">
        <v>37</v>
      </c>
      <c r="E154" s="400">
        <v>581</v>
      </c>
      <c r="F154" s="400">
        <v>37</v>
      </c>
      <c r="G154" s="400">
        <v>581</v>
      </c>
      <c r="H154" s="400">
        <v>0</v>
      </c>
      <c r="I154" s="400">
        <v>0</v>
      </c>
      <c r="J154" s="400">
        <v>30007</v>
      </c>
      <c r="K154" s="400">
        <v>3066715</v>
      </c>
      <c r="L154" s="400">
        <v>0</v>
      </c>
      <c r="M154" s="400">
        <v>0</v>
      </c>
      <c r="N154" s="400">
        <v>0</v>
      </c>
      <c r="O154" s="400">
        <v>0</v>
      </c>
      <c r="P154" s="400">
        <v>0</v>
      </c>
      <c r="Q154" s="400">
        <v>0</v>
      </c>
      <c r="R154" s="400">
        <v>30007</v>
      </c>
      <c r="S154" s="400">
        <v>3066715</v>
      </c>
      <c r="T154" s="400">
        <v>0</v>
      </c>
      <c r="U154" s="400">
        <v>0</v>
      </c>
      <c r="V154" s="400">
        <v>102.2</v>
      </c>
      <c r="W154" s="400">
        <v>0</v>
      </c>
      <c r="X154" s="400">
        <v>0</v>
      </c>
      <c r="Y154" s="400">
        <v>0</v>
      </c>
      <c r="Z154" s="400">
        <v>102.2</v>
      </c>
      <c r="AA154" s="400">
        <v>0</v>
      </c>
      <c r="AB154" s="399" t="s">
        <v>27</v>
      </c>
    </row>
    <row r="155" spans="1:28">
      <c r="A155" s="398" t="s">
        <v>70</v>
      </c>
      <c r="B155" s="399" t="s">
        <v>392</v>
      </c>
      <c r="C155" s="399" t="s">
        <v>393</v>
      </c>
      <c r="D155" s="400">
        <v>41</v>
      </c>
      <c r="E155" s="400">
        <v>742</v>
      </c>
      <c r="F155" s="400">
        <v>41</v>
      </c>
      <c r="G155" s="400">
        <v>742</v>
      </c>
      <c r="H155" s="400">
        <v>0</v>
      </c>
      <c r="I155" s="400">
        <v>0</v>
      </c>
      <c r="J155" s="400">
        <v>74493</v>
      </c>
      <c r="K155" s="400">
        <v>3792438</v>
      </c>
      <c r="L155" s="400">
        <v>0</v>
      </c>
      <c r="M155" s="400">
        <v>0</v>
      </c>
      <c r="N155" s="400">
        <v>0</v>
      </c>
      <c r="O155" s="400">
        <v>0</v>
      </c>
      <c r="P155" s="400">
        <v>0</v>
      </c>
      <c r="Q155" s="400">
        <v>0</v>
      </c>
      <c r="R155" s="400">
        <v>74493</v>
      </c>
      <c r="S155" s="400">
        <v>3792438</v>
      </c>
      <c r="T155" s="400">
        <v>0</v>
      </c>
      <c r="U155" s="400">
        <v>0</v>
      </c>
      <c r="V155" s="400">
        <v>50.91</v>
      </c>
      <c r="W155" s="400">
        <v>0</v>
      </c>
      <c r="X155" s="400">
        <v>0</v>
      </c>
      <c r="Y155" s="400">
        <v>0</v>
      </c>
      <c r="Z155" s="400">
        <v>50.91</v>
      </c>
      <c r="AA155" s="400">
        <v>0</v>
      </c>
      <c r="AB155" s="399" t="s">
        <v>27</v>
      </c>
    </row>
    <row r="156" spans="1:28">
      <c r="A156" s="398" t="s">
        <v>70</v>
      </c>
      <c r="B156" s="399" t="s">
        <v>394</v>
      </c>
      <c r="C156" s="399" t="s">
        <v>395</v>
      </c>
      <c r="D156" s="400">
        <v>13</v>
      </c>
      <c r="E156" s="400">
        <v>304</v>
      </c>
      <c r="F156" s="400">
        <v>13</v>
      </c>
      <c r="G156" s="400">
        <v>304</v>
      </c>
      <c r="H156" s="400">
        <v>0</v>
      </c>
      <c r="I156" s="400">
        <v>0</v>
      </c>
      <c r="J156" s="400">
        <v>11627</v>
      </c>
      <c r="K156" s="400">
        <v>836849</v>
      </c>
      <c r="L156" s="400">
        <v>0</v>
      </c>
      <c r="M156" s="400">
        <v>0</v>
      </c>
      <c r="N156" s="400">
        <v>0</v>
      </c>
      <c r="O156" s="400">
        <v>0</v>
      </c>
      <c r="P156" s="400">
        <v>4679</v>
      </c>
      <c r="Q156" s="400">
        <v>538085</v>
      </c>
      <c r="R156" s="400">
        <v>6948</v>
      </c>
      <c r="S156" s="400">
        <v>298764</v>
      </c>
      <c r="T156" s="400">
        <v>0</v>
      </c>
      <c r="U156" s="400">
        <v>0</v>
      </c>
      <c r="V156" s="400">
        <v>71.974599999999995</v>
      </c>
      <c r="W156" s="400">
        <v>0</v>
      </c>
      <c r="X156" s="400">
        <v>0</v>
      </c>
      <c r="Y156" s="400">
        <v>115</v>
      </c>
      <c r="Z156" s="400">
        <v>43</v>
      </c>
      <c r="AA156" s="400">
        <v>0</v>
      </c>
      <c r="AB156" s="399" t="s">
        <v>27</v>
      </c>
    </row>
    <row r="157" spans="1:28">
      <c r="A157" s="398" t="s">
        <v>73</v>
      </c>
      <c r="B157" s="399" t="s">
        <v>396</v>
      </c>
      <c r="C157" s="399" t="s">
        <v>397</v>
      </c>
      <c r="D157" s="400">
        <v>23</v>
      </c>
      <c r="E157" s="400">
        <v>393</v>
      </c>
      <c r="F157" s="400">
        <v>23</v>
      </c>
      <c r="G157" s="400">
        <v>393</v>
      </c>
      <c r="H157" s="400">
        <v>0</v>
      </c>
      <c r="I157" s="400">
        <v>0</v>
      </c>
      <c r="J157" s="400">
        <v>34261</v>
      </c>
      <c r="K157" s="400">
        <v>2501053</v>
      </c>
      <c r="L157" s="400">
        <v>0</v>
      </c>
      <c r="M157" s="400">
        <v>0</v>
      </c>
      <c r="N157" s="400">
        <v>0</v>
      </c>
      <c r="O157" s="400">
        <v>0</v>
      </c>
      <c r="P157" s="400">
        <v>34261</v>
      </c>
      <c r="Q157" s="400">
        <v>2501053</v>
      </c>
      <c r="R157" s="400">
        <v>0</v>
      </c>
      <c r="S157" s="400">
        <v>0</v>
      </c>
      <c r="T157" s="400">
        <v>0</v>
      </c>
      <c r="U157" s="400">
        <v>0</v>
      </c>
      <c r="V157" s="400">
        <v>73</v>
      </c>
      <c r="W157" s="400">
        <v>0</v>
      </c>
      <c r="X157" s="400">
        <v>0</v>
      </c>
      <c r="Y157" s="400">
        <v>73</v>
      </c>
      <c r="Z157" s="400">
        <v>0</v>
      </c>
      <c r="AA157" s="400">
        <v>0</v>
      </c>
      <c r="AB157" s="399" t="s">
        <v>27</v>
      </c>
    </row>
    <row r="158" spans="1:28">
      <c r="A158" s="398" t="s">
        <v>73</v>
      </c>
      <c r="B158" s="399" t="s">
        <v>398</v>
      </c>
      <c r="C158" s="399" t="s">
        <v>399</v>
      </c>
      <c r="D158" s="400">
        <v>16</v>
      </c>
      <c r="E158" s="400">
        <v>219</v>
      </c>
      <c r="F158" s="400">
        <v>16</v>
      </c>
      <c r="G158" s="400">
        <v>219</v>
      </c>
      <c r="H158" s="400">
        <v>0</v>
      </c>
      <c r="I158" s="400">
        <v>0</v>
      </c>
      <c r="J158" s="400">
        <v>30321</v>
      </c>
      <c r="K158" s="400">
        <v>1697976</v>
      </c>
      <c r="L158" s="400">
        <v>0</v>
      </c>
      <c r="M158" s="400">
        <v>0</v>
      </c>
      <c r="N158" s="400">
        <v>0</v>
      </c>
      <c r="O158" s="400">
        <v>0</v>
      </c>
      <c r="P158" s="400">
        <v>30321</v>
      </c>
      <c r="Q158" s="400">
        <v>1697976</v>
      </c>
      <c r="R158" s="400">
        <v>0</v>
      </c>
      <c r="S158" s="400">
        <v>0</v>
      </c>
      <c r="T158" s="400">
        <v>0</v>
      </c>
      <c r="U158" s="400">
        <v>0</v>
      </c>
      <c r="V158" s="400">
        <v>56</v>
      </c>
      <c r="W158" s="400">
        <v>0</v>
      </c>
      <c r="X158" s="400">
        <v>0</v>
      </c>
      <c r="Y158" s="400">
        <v>56</v>
      </c>
      <c r="Z158" s="400">
        <v>0</v>
      </c>
      <c r="AA158" s="400">
        <v>0</v>
      </c>
      <c r="AB158" s="399" t="s">
        <v>27</v>
      </c>
    </row>
    <row r="159" spans="1:28">
      <c r="A159" s="398" t="s">
        <v>73</v>
      </c>
      <c r="B159" s="399" t="s">
        <v>400</v>
      </c>
      <c r="C159" s="399" t="s">
        <v>401</v>
      </c>
      <c r="D159" s="400">
        <v>8</v>
      </c>
      <c r="E159" s="400">
        <v>119</v>
      </c>
      <c r="F159" s="400">
        <v>8</v>
      </c>
      <c r="G159" s="400">
        <v>119</v>
      </c>
      <c r="H159" s="400">
        <v>0</v>
      </c>
      <c r="I159" s="400">
        <v>0</v>
      </c>
      <c r="J159" s="400">
        <v>9037</v>
      </c>
      <c r="K159" s="400">
        <v>243999</v>
      </c>
      <c r="L159" s="400">
        <v>0</v>
      </c>
      <c r="M159" s="400">
        <v>0</v>
      </c>
      <c r="N159" s="400">
        <v>0</v>
      </c>
      <c r="O159" s="400">
        <v>0</v>
      </c>
      <c r="P159" s="400">
        <v>0</v>
      </c>
      <c r="Q159" s="400">
        <v>0</v>
      </c>
      <c r="R159" s="400">
        <v>9037</v>
      </c>
      <c r="S159" s="400">
        <v>243999</v>
      </c>
      <c r="T159" s="400">
        <v>0</v>
      </c>
      <c r="U159" s="400">
        <v>0</v>
      </c>
      <c r="V159" s="400">
        <v>27</v>
      </c>
      <c r="W159" s="400">
        <v>0</v>
      </c>
      <c r="X159" s="400">
        <v>0</v>
      </c>
      <c r="Y159" s="400">
        <v>0</v>
      </c>
      <c r="Z159" s="400">
        <v>27</v>
      </c>
      <c r="AA159" s="400">
        <v>0</v>
      </c>
      <c r="AB159" s="399" t="s">
        <v>27</v>
      </c>
    </row>
    <row r="160" spans="1:28">
      <c r="A160" s="398" t="s">
        <v>402</v>
      </c>
      <c r="B160" s="399" t="s">
        <v>403</v>
      </c>
      <c r="C160" s="399" t="s">
        <v>404</v>
      </c>
      <c r="D160" s="400">
        <v>26</v>
      </c>
      <c r="E160" s="400">
        <v>827</v>
      </c>
      <c r="F160" s="400">
        <v>26</v>
      </c>
      <c r="G160" s="400">
        <v>827</v>
      </c>
      <c r="H160" s="400">
        <v>0</v>
      </c>
      <c r="I160" s="400">
        <v>0</v>
      </c>
      <c r="J160" s="400">
        <v>22808</v>
      </c>
      <c r="K160" s="400">
        <v>2068344</v>
      </c>
      <c r="L160" s="400">
        <v>0</v>
      </c>
      <c r="M160" s="400">
        <v>0</v>
      </c>
      <c r="N160" s="400">
        <v>7956</v>
      </c>
      <c r="O160" s="400">
        <v>1033125</v>
      </c>
      <c r="P160" s="400">
        <v>14852</v>
      </c>
      <c r="Q160" s="400">
        <v>1035219</v>
      </c>
      <c r="R160" s="400">
        <v>0</v>
      </c>
      <c r="S160" s="400">
        <v>0</v>
      </c>
      <c r="T160" s="400">
        <v>0</v>
      </c>
      <c r="U160" s="400">
        <v>0</v>
      </c>
      <c r="V160" s="400">
        <v>90.685000000000002</v>
      </c>
      <c r="W160" s="400">
        <v>0</v>
      </c>
      <c r="X160" s="400">
        <v>129.85480000000001</v>
      </c>
      <c r="Y160" s="400">
        <v>69.702299999999994</v>
      </c>
      <c r="Z160" s="400">
        <v>0</v>
      </c>
      <c r="AA160" s="400">
        <v>0</v>
      </c>
      <c r="AB160" s="399" t="s">
        <v>27</v>
      </c>
    </row>
    <row r="161" spans="1:28">
      <c r="A161" s="398" t="s">
        <v>402</v>
      </c>
      <c r="B161" s="399" t="s">
        <v>405</v>
      </c>
      <c r="C161" s="399" t="s">
        <v>406</v>
      </c>
      <c r="D161" s="400">
        <v>118</v>
      </c>
      <c r="E161" s="400">
        <v>3425</v>
      </c>
      <c r="F161" s="400">
        <v>97</v>
      </c>
      <c r="G161" s="400">
        <v>2453</v>
      </c>
      <c r="H161" s="400">
        <v>21</v>
      </c>
      <c r="I161" s="400">
        <v>972</v>
      </c>
      <c r="J161" s="400">
        <v>40596</v>
      </c>
      <c r="K161" s="400">
        <v>5644235</v>
      </c>
      <c r="L161" s="400">
        <v>157</v>
      </c>
      <c r="M161" s="400">
        <v>62486</v>
      </c>
      <c r="N161" s="400">
        <v>15103</v>
      </c>
      <c r="O161" s="400">
        <v>3428471</v>
      </c>
      <c r="P161" s="400">
        <v>25212</v>
      </c>
      <c r="Q161" s="400">
        <v>2117814</v>
      </c>
      <c r="R161" s="400">
        <v>0</v>
      </c>
      <c r="S161" s="400">
        <v>0</v>
      </c>
      <c r="T161" s="400">
        <v>124</v>
      </c>
      <c r="U161" s="400">
        <v>35464</v>
      </c>
      <c r="V161" s="400">
        <v>139.0343</v>
      </c>
      <c r="W161" s="400">
        <v>398</v>
      </c>
      <c r="X161" s="400">
        <v>227.006</v>
      </c>
      <c r="Y161" s="400">
        <v>84.000200000000007</v>
      </c>
      <c r="Z161" s="400">
        <v>0</v>
      </c>
      <c r="AA161" s="400">
        <v>286</v>
      </c>
      <c r="AB161" s="399" t="s">
        <v>27</v>
      </c>
    </row>
    <row r="162" spans="1:28">
      <c r="A162" s="398" t="s">
        <v>76</v>
      </c>
      <c r="B162" s="399" t="s">
        <v>407</v>
      </c>
      <c r="C162" s="399" t="s">
        <v>408</v>
      </c>
      <c r="D162" s="400">
        <v>13</v>
      </c>
      <c r="E162" s="400">
        <v>366</v>
      </c>
      <c r="F162" s="400">
        <v>13</v>
      </c>
      <c r="G162" s="400">
        <v>366</v>
      </c>
      <c r="H162" s="400">
        <v>0</v>
      </c>
      <c r="I162" s="400">
        <v>0</v>
      </c>
      <c r="J162" s="400">
        <v>5864</v>
      </c>
      <c r="K162" s="400">
        <v>158907</v>
      </c>
      <c r="L162" s="400">
        <v>0</v>
      </c>
      <c r="M162" s="400">
        <v>0</v>
      </c>
      <c r="N162" s="400">
        <v>0</v>
      </c>
      <c r="O162" s="400">
        <v>0</v>
      </c>
      <c r="P162" s="400">
        <v>0</v>
      </c>
      <c r="Q162" s="400">
        <v>0</v>
      </c>
      <c r="R162" s="400">
        <v>5864</v>
      </c>
      <c r="S162" s="400">
        <v>158907</v>
      </c>
      <c r="T162" s="400">
        <v>0</v>
      </c>
      <c r="U162" s="400">
        <v>0</v>
      </c>
      <c r="V162" s="400">
        <v>27.098700000000001</v>
      </c>
      <c r="W162" s="400">
        <v>0</v>
      </c>
      <c r="X162" s="400">
        <v>0</v>
      </c>
      <c r="Y162" s="400">
        <v>0</v>
      </c>
      <c r="Z162" s="400">
        <v>27.098700000000001</v>
      </c>
      <c r="AA162" s="400">
        <v>0</v>
      </c>
      <c r="AB162" s="399" t="s">
        <v>27</v>
      </c>
    </row>
    <row r="163" spans="1:28">
      <c r="A163" s="398" t="s">
        <v>76</v>
      </c>
      <c r="B163" s="399" t="s">
        <v>409</v>
      </c>
      <c r="C163" s="399" t="s">
        <v>410</v>
      </c>
      <c r="D163" s="400">
        <v>30</v>
      </c>
      <c r="E163" s="400">
        <v>1162</v>
      </c>
      <c r="F163" s="400">
        <v>30</v>
      </c>
      <c r="G163" s="400">
        <v>1162</v>
      </c>
      <c r="H163" s="400">
        <v>0</v>
      </c>
      <c r="I163" s="400">
        <v>0</v>
      </c>
      <c r="J163" s="400">
        <v>36116</v>
      </c>
      <c r="K163" s="400">
        <v>5432953</v>
      </c>
      <c r="L163" s="400">
        <v>2998</v>
      </c>
      <c r="M163" s="400">
        <v>3356400</v>
      </c>
      <c r="N163" s="400">
        <v>0</v>
      </c>
      <c r="O163" s="400">
        <v>0</v>
      </c>
      <c r="P163" s="400">
        <v>33118</v>
      </c>
      <c r="Q163" s="400">
        <v>2076553</v>
      </c>
      <c r="R163" s="400">
        <v>0</v>
      </c>
      <c r="S163" s="400">
        <v>0</v>
      </c>
      <c r="T163" s="400">
        <v>0</v>
      </c>
      <c r="U163" s="400">
        <v>0</v>
      </c>
      <c r="V163" s="400">
        <v>150.4306</v>
      </c>
      <c r="W163" s="400">
        <v>1119.5463999999999</v>
      </c>
      <c r="X163" s="400">
        <v>0</v>
      </c>
      <c r="Y163" s="400">
        <v>62.701599999999999</v>
      </c>
      <c r="Z163" s="400">
        <v>0</v>
      </c>
      <c r="AA163" s="400">
        <v>0</v>
      </c>
      <c r="AB163" s="399" t="s">
        <v>27</v>
      </c>
    </row>
    <row r="164" spans="1:28">
      <c r="A164" s="398" t="s">
        <v>411</v>
      </c>
      <c r="B164" s="399" t="s">
        <v>412</v>
      </c>
      <c r="C164" s="399" t="s">
        <v>413</v>
      </c>
      <c r="D164" s="400">
        <v>119</v>
      </c>
      <c r="E164" s="400">
        <v>3508</v>
      </c>
      <c r="F164" s="400">
        <v>113</v>
      </c>
      <c r="G164" s="400">
        <v>3293</v>
      </c>
      <c r="H164" s="400">
        <v>6</v>
      </c>
      <c r="I164" s="400">
        <v>215</v>
      </c>
      <c r="J164" s="400">
        <v>220894</v>
      </c>
      <c r="K164" s="400">
        <v>8972324</v>
      </c>
      <c r="L164" s="400">
        <v>0</v>
      </c>
      <c r="M164" s="400">
        <v>0</v>
      </c>
      <c r="N164" s="400">
        <v>1524</v>
      </c>
      <c r="O164" s="400">
        <v>367236</v>
      </c>
      <c r="P164" s="400">
        <v>28261</v>
      </c>
      <c r="Q164" s="400">
        <v>1243516</v>
      </c>
      <c r="R164" s="400">
        <v>188185</v>
      </c>
      <c r="S164" s="400">
        <v>7151044</v>
      </c>
      <c r="T164" s="400">
        <v>2924</v>
      </c>
      <c r="U164" s="400">
        <v>210528</v>
      </c>
      <c r="V164" s="400">
        <v>40.618200000000002</v>
      </c>
      <c r="W164" s="400">
        <v>0</v>
      </c>
      <c r="X164" s="400">
        <v>240.96850000000001</v>
      </c>
      <c r="Y164" s="400">
        <v>44.001100000000001</v>
      </c>
      <c r="Z164" s="400">
        <v>38.000100000000003</v>
      </c>
      <c r="AA164" s="400">
        <v>72</v>
      </c>
      <c r="AB164" s="399" t="s">
        <v>27</v>
      </c>
    </row>
    <row r="165" spans="1:28">
      <c r="A165" s="398" t="s">
        <v>414</v>
      </c>
      <c r="B165" s="399" t="s">
        <v>415</v>
      </c>
      <c r="C165" s="399" t="s">
        <v>416</v>
      </c>
      <c r="D165" s="400">
        <v>38</v>
      </c>
      <c r="E165" s="400">
        <v>1147</v>
      </c>
      <c r="F165" s="400">
        <v>33</v>
      </c>
      <c r="G165" s="400">
        <v>969</v>
      </c>
      <c r="H165" s="400">
        <v>5</v>
      </c>
      <c r="I165" s="400">
        <v>178</v>
      </c>
      <c r="J165" s="400">
        <v>52948</v>
      </c>
      <c r="K165" s="400">
        <v>4505602</v>
      </c>
      <c r="L165" s="400">
        <v>953</v>
      </c>
      <c r="M165" s="400">
        <v>109607</v>
      </c>
      <c r="N165" s="400">
        <v>5821</v>
      </c>
      <c r="O165" s="400">
        <v>989070</v>
      </c>
      <c r="P165" s="400">
        <v>24012</v>
      </c>
      <c r="Q165" s="400">
        <v>2201104</v>
      </c>
      <c r="R165" s="400">
        <v>21992</v>
      </c>
      <c r="S165" s="400">
        <v>1164516</v>
      </c>
      <c r="T165" s="400">
        <v>170</v>
      </c>
      <c r="U165" s="400">
        <v>41305</v>
      </c>
      <c r="V165" s="400">
        <v>85.094800000000006</v>
      </c>
      <c r="W165" s="400">
        <v>115.01260000000001</v>
      </c>
      <c r="X165" s="400">
        <v>169.91409999999999</v>
      </c>
      <c r="Y165" s="400">
        <v>91.666799999999995</v>
      </c>
      <c r="Z165" s="400">
        <v>52.951799999999999</v>
      </c>
      <c r="AA165" s="400">
        <v>242.97059999999999</v>
      </c>
      <c r="AB165" s="399" t="s">
        <v>27</v>
      </c>
    </row>
    <row r="166" spans="1:28">
      <c r="A166" s="398" t="s">
        <v>414</v>
      </c>
      <c r="B166" s="399" t="s">
        <v>417</v>
      </c>
      <c r="C166" s="399" t="s">
        <v>418</v>
      </c>
      <c r="D166" s="400">
        <v>26</v>
      </c>
      <c r="E166" s="400">
        <v>642</v>
      </c>
      <c r="F166" s="400">
        <v>26</v>
      </c>
      <c r="G166" s="400">
        <v>642</v>
      </c>
      <c r="H166" s="400">
        <v>0</v>
      </c>
      <c r="I166" s="400">
        <v>0</v>
      </c>
      <c r="J166" s="400">
        <v>26700</v>
      </c>
      <c r="K166" s="400">
        <v>1735500</v>
      </c>
      <c r="L166" s="400">
        <v>0</v>
      </c>
      <c r="M166" s="400">
        <v>0</v>
      </c>
      <c r="N166" s="400">
        <v>0</v>
      </c>
      <c r="O166" s="400">
        <v>0</v>
      </c>
      <c r="P166" s="400">
        <v>0</v>
      </c>
      <c r="Q166" s="400">
        <v>0</v>
      </c>
      <c r="R166" s="400">
        <v>26700</v>
      </c>
      <c r="S166" s="400">
        <v>1735500</v>
      </c>
      <c r="T166" s="400">
        <v>0</v>
      </c>
      <c r="U166" s="400">
        <v>0</v>
      </c>
      <c r="V166" s="400">
        <v>65</v>
      </c>
      <c r="W166" s="400">
        <v>0</v>
      </c>
      <c r="X166" s="400">
        <v>0</v>
      </c>
      <c r="Y166" s="400">
        <v>0</v>
      </c>
      <c r="Z166" s="400">
        <v>65</v>
      </c>
      <c r="AA166" s="400">
        <v>0</v>
      </c>
      <c r="AB166" s="399" t="s">
        <v>27</v>
      </c>
    </row>
    <row r="167" spans="1:28">
      <c r="A167" s="398" t="s">
        <v>85</v>
      </c>
      <c r="B167" s="399" t="s">
        <v>419</v>
      </c>
      <c r="C167" s="399" t="s">
        <v>420</v>
      </c>
      <c r="D167" s="400">
        <v>14</v>
      </c>
      <c r="E167" s="400">
        <v>340</v>
      </c>
      <c r="F167" s="400">
        <v>14</v>
      </c>
      <c r="G167" s="400">
        <v>340</v>
      </c>
      <c r="H167" s="400">
        <v>0</v>
      </c>
      <c r="I167" s="400">
        <v>0</v>
      </c>
      <c r="J167" s="400">
        <v>7842</v>
      </c>
      <c r="K167" s="400">
        <v>397114</v>
      </c>
      <c r="L167" s="400">
        <v>0</v>
      </c>
      <c r="M167" s="400">
        <v>0</v>
      </c>
      <c r="N167" s="400">
        <v>0</v>
      </c>
      <c r="O167" s="400">
        <v>0</v>
      </c>
      <c r="P167" s="400">
        <v>0</v>
      </c>
      <c r="Q167" s="400">
        <v>0</v>
      </c>
      <c r="R167" s="400">
        <v>7842</v>
      </c>
      <c r="S167" s="400">
        <v>397114</v>
      </c>
      <c r="T167" s="400">
        <v>0</v>
      </c>
      <c r="U167" s="400">
        <v>0</v>
      </c>
      <c r="V167" s="400">
        <v>50.639400000000002</v>
      </c>
      <c r="W167" s="400">
        <v>0</v>
      </c>
      <c r="X167" s="400">
        <v>0</v>
      </c>
      <c r="Y167" s="400">
        <v>0</v>
      </c>
      <c r="Z167" s="400">
        <v>50.639400000000002</v>
      </c>
      <c r="AA167" s="400">
        <v>0</v>
      </c>
      <c r="AB167" s="399" t="s">
        <v>27</v>
      </c>
    </row>
    <row r="168" spans="1:28">
      <c r="A168" s="398" t="s">
        <v>85</v>
      </c>
      <c r="B168" s="399" t="s">
        <v>421</v>
      </c>
      <c r="C168" s="399" t="s">
        <v>422</v>
      </c>
      <c r="D168" s="400">
        <v>16</v>
      </c>
      <c r="E168" s="400">
        <v>367</v>
      </c>
      <c r="F168" s="400">
        <v>16</v>
      </c>
      <c r="G168" s="400">
        <v>367</v>
      </c>
      <c r="H168" s="400">
        <v>0</v>
      </c>
      <c r="I168" s="400">
        <v>0</v>
      </c>
      <c r="J168" s="400">
        <v>6632</v>
      </c>
      <c r="K168" s="400">
        <v>146445</v>
      </c>
      <c r="L168" s="400">
        <v>0</v>
      </c>
      <c r="M168" s="400">
        <v>0</v>
      </c>
      <c r="N168" s="400">
        <v>0</v>
      </c>
      <c r="O168" s="400">
        <v>0</v>
      </c>
      <c r="P168" s="400">
        <v>0</v>
      </c>
      <c r="Q168" s="400">
        <v>0</v>
      </c>
      <c r="R168" s="400">
        <v>6632</v>
      </c>
      <c r="S168" s="400">
        <v>146445</v>
      </c>
      <c r="T168" s="400">
        <v>0</v>
      </c>
      <c r="U168" s="400">
        <v>0</v>
      </c>
      <c r="V168" s="400">
        <v>22.081600000000002</v>
      </c>
      <c r="W168" s="400">
        <v>0</v>
      </c>
      <c r="X168" s="400">
        <v>0</v>
      </c>
      <c r="Y168" s="400">
        <v>0</v>
      </c>
      <c r="Z168" s="400">
        <v>22.081600000000002</v>
      </c>
      <c r="AA168" s="400">
        <v>0</v>
      </c>
      <c r="AB168" s="399" t="s">
        <v>27</v>
      </c>
    </row>
    <row r="169" spans="1:28">
      <c r="A169" s="398" t="s">
        <v>85</v>
      </c>
      <c r="B169" s="399" t="s">
        <v>423</v>
      </c>
      <c r="C169" s="399" t="s">
        <v>424</v>
      </c>
      <c r="D169" s="400">
        <v>27</v>
      </c>
      <c r="E169" s="400">
        <v>946</v>
      </c>
      <c r="F169" s="400">
        <v>27</v>
      </c>
      <c r="G169" s="400">
        <v>946</v>
      </c>
      <c r="H169" s="400">
        <v>0</v>
      </c>
      <c r="I169" s="400">
        <v>0</v>
      </c>
      <c r="J169" s="400">
        <v>58618</v>
      </c>
      <c r="K169" s="400">
        <v>3182448</v>
      </c>
      <c r="L169" s="400">
        <v>1890</v>
      </c>
      <c r="M169" s="400">
        <v>399656</v>
      </c>
      <c r="N169" s="400">
        <v>5617</v>
      </c>
      <c r="O169" s="400">
        <v>1212179</v>
      </c>
      <c r="P169" s="400">
        <v>4481</v>
      </c>
      <c r="Q169" s="400">
        <v>511868</v>
      </c>
      <c r="R169" s="400">
        <v>46630</v>
      </c>
      <c r="S169" s="400">
        <v>1058745</v>
      </c>
      <c r="T169" s="400">
        <v>0</v>
      </c>
      <c r="U169" s="400">
        <v>0</v>
      </c>
      <c r="V169" s="400">
        <v>54.2913</v>
      </c>
      <c r="W169" s="400">
        <v>211.45820000000001</v>
      </c>
      <c r="X169" s="400">
        <v>215.80539999999999</v>
      </c>
      <c r="Y169" s="400">
        <v>114.2308</v>
      </c>
      <c r="Z169" s="400">
        <v>22.705200000000001</v>
      </c>
      <c r="AA169" s="400">
        <v>0</v>
      </c>
      <c r="AB169" s="399" t="s">
        <v>27</v>
      </c>
    </row>
    <row r="170" spans="1:28">
      <c r="A170" s="398" t="s">
        <v>85</v>
      </c>
      <c r="B170" s="399" t="s">
        <v>425</v>
      </c>
      <c r="C170" s="399" t="s">
        <v>426</v>
      </c>
      <c r="D170" s="400">
        <v>7</v>
      </c>
      <c r="E170" s="400">
        <v>184</v>
      </c>
      <c r="F170" s="400">
        <v>7</v>
      </c>
      <c r="G170" s="400">
        <v>184</v>
      </c>
      <c r="H170" s="400">
        <v>0</v>
      </c>
      <c r="I170" s="400">
        <v>0</v>
      </c>
      <c r="J170" s="400">
        <v>5451</v>
      </c>
      <c r="K170" s="400">
        <v>158721</v>
      </c>
      <c r="L170" s="400">
        <v>0</v>
      </c>
      <c r="M170" s="400">
        <v>0</v>
      </c>
      <c r="N170" s="400">
        <v>0</v>
      </c>
      <c r="O170" s="400">
        <v>0</v>
      </c>
      <c r="P170" s="400">
        <v>0</v>
      </c>
      <c r="Q170" s="400">
        <v>0</v>
      </c>
      <c r="R170" s="400">
        <v>5451</v>
      </c>
      <c r="S170" s="400">
        <v>158721</v>
      </c>
      <c r="T170" s="400">
        <v>0</v>
      </c>
      <c r="U170" s="400">
        <v>0</v>
      </c>
      <c r="V170" s="400">
        <v>29.117799999999999</v>
      </c>
      <c r="W170" s="400">
        <v>0</v>
      </c>
      <c r="X170" s="400">
        <v>0</v>
      </c>
      <c r="Y170" s="400">
        <v>0</v>
      </c>
      <c r="Z170" s="400">
        <v>29.117799999999999</v>
      </c>
      <c r="AA170" s="400">
        <v>0</v>
      </c>
      <c r="AB170" s="399" t="s">
        <v>27</v>
      </c>
    </row>
    <row r="171" spans="1:28">
      <c r="A171" s="398" t="s">
        <v>85</v>
      </c>
      <c r="B171" s="399" t="s">
        <v>427</v>
      </c>
      <c r="C171" s="399" t="s">
        <v>428</v>
      </c>
      <c r="D171" s="400">
        <v>11</v>
      </c>
      <c r="E171" s="400">
        <v>219</v>
      </c>
      <c r="F171" s="400">
        <v>11</v>
      </c>
      <c r="G171" s="400">
        <v>219</v>
      </c>
      <c r="H171" s="400">
        <v>0</v>
      </c>
      <c r="I171" s="400">
        <v>0</v>
      </c>
      <c r="J171" s="400">
        <v>25267</v>
      </c>
      <c r="K171" s="400">
        <v>960146</v>
      </c>
      <c r="L171" s="400">
        <v>0</v>
      </c>
      <c r="M171" s="400">
        <v>0</v>
      </c>
      <c r="N171" s="400">
        <v>0</v>
      </c>
      <c r="O171" s="400">
        <v>0</v>
      </c>
      <c r="P171" s="400">
        <v>0</v>
      </c>
      <c r="Q171" s="400">
        <v>0</v>
      </c>
      <c r="R171" s="400">
        <v>25267</v>
      </c>
      <c r="S171" s="400">
        <v>960146</v>
      </c>
      <c r="T171" s="400">
        <v>0</v>
      </c>
      <c r="U171" s="400">
        <v>0</v>
      </c>
      <c r="V171" s="400">
        <v>38</v>
      </c>
      <c r="W171" s="400">
        <v>0</v>
      </c>
      <c r="X171" s="400">
        <v>0</v>
      </c>
      <c r="Y171" s="400">
        <v>0</v>
      </c>
      <c r="Z171" s="400">
        <v>38</v>
      </c>
      <c r="AA171" s="400">
        <v>0</v>
      </c>
      <c r="AB171" s="399" t="s">
        <v>27</v>
      </c>
    </row>
    <row r="172" spans="1:28">
      <c r="A172" s="398" t="s">
        <v>85</v>
      </c>
      <c r="B172" s="399" t="s">
        <v>429</v>
      </c>
      <c r="C172" s="399" t="s">
        <v>430</v>
      </c>
      <c r="D172" s="400">
        <v>14</v>
      </c>
      <c r="E172" s="400">
        <v>358</v>
      </c>
      <c r="F172" s="400">
        <v>14</v>
      </c>
      <c r="G172" s="400">
        <v>358</v>
      </c>
      <c r="H172" s="400">
        <v>0</v>
      </c>
      <c r="I172" s="400">
        <v>0</v>
      </c>
      <c r="J172" s="400">
        <v>4296</v>
      </c>
      <c r="K172" s="400">
        <v>177301</v>
      </c>
      <c r="L172" s="400">
        <v>0</v>
      </c>
      <c r="M172" s="400">
        <v>0</v>
      </c>
      <c r="N172" s="400">
        <v>0</v>
      </c>
      <c r="O172" s="400">
        <v>0</v>
      </c>
      <c r="P172" s="400">
        <v>0</v>
      </c>
      <c r="Q172" s="400">
        <v>0</v>
      </c>
      <c r="R172" s="400">
        <v>4296</v>
      </c>
      <c r="S172" s="400">
        <v>177301</v>
      </c>
      <c r="T172" s="400">
        <v>0</v>
      </c>
      <c r="U172" s="400">
        <v>0</v>
      </c>
      <c r="V172" s="400">
        <v>41.2712</v>
      </c>
      <c r="W172" s="400">
        <v>0</v>
      </c>
      <c r="X172" s="400">
        <v>0</v>
      </c>
      <c r="Y172" s="400">
        <v>0</v>
      </c>
      <c r="Z172" s="400">
        <v>41.2712</v>
      </c>
      <c r="AA172" s="400">
        <v>0</v>
      </c>
      <c r="AB172" s="399" t="s">
        <v>27</v>
      </c>
    </row>
    <row r="173" spans="1:28">
      <c r="A173" s="398" t="s">
        <v>85</v>
      </c>
      <c r="B173" s="399" t="s">
        <v>431</v>
      </c>
      <c r="C173" s="399" t="s">
        <v>432</v>
      </c>
      <c r="D173" s="400">
        <v>25</v>
      </c>
      <c r="E173" s="400">
        <v>1004</v>
      </c>
      <c r="F173" s="400">
        <v>0</v>
      </c>
      <c r="G173" s="400">
        <v>0</v>
      </c>
      <c r="H173" s="400">
        <v>25</v>
      </c>
      <c r="I173" s="400">
        <v>1004</v>
      </c>
      <c r="J173" s="400">
        <v>15121</v>
      </c>
      <c r="K173" s="400">
        <v>2945781</v>
      </c>
      <c r="L173" s="400">
        <v>0</v>
      </c>
      <c r="M173" s="400">
        <v>0</v>
      </c>
      <c r="N173" s="400">
        <v>0</v>
      </c>
      <c r="O173" s="400">
        <v>0</v>
      </c>
      <c r="P173" s="400">
        <v>0</v>
      </c>
      <c r="Q173" s="400">
        <v>0</v>
      </c>
      <c r="R173" s="400">
        <v>0</v>
      </c>
      <c r="S173" s="400">
        <v>0</v>
      </c>
      <c r="T173" s="400">
        <v>15121</v>
      </c>
      <c r="U173" s="400">
        <v>2945781</v>
      </c>
      <c r="V173" s="400">
        <v>194.81389999999999</v>
      </c>
      <c r="W173" s="400">
        <v>0</v>
      </c>
      <c r="X173" s="400">
        <v>0</v>
      </c>
      <c r="Y173" s="400">
        <v>0</v>
      </c>
      <c r="Z173" s="400">
        <v>0</v>
      </c>
      <c r="AA173" s="400">
        <v>194.81389999999999</v>
      </c>
      <c r="AB173" s="399" t="s">
        <v>27</v>
      </c>
    </row>
    <row r="174" spans="1:28">
      <c r="A174" s="398" t="s">
        <v>85</v>
      </c>
      <c r="B174" s="399" t="s">
        <v>433</v>
      </c>
      <c r="C174" s="399" t="s">
        <v>434</v>
      </c>
      <c r="D174" s="400">
        <v>98</v>
      </c>
      <c r="E174" s="400">
        <v>3608</v>
      </c>
      <c r="F174" s="400">
        <v>62</v>
      </c>
      <c r="G174" s="400">
        <v>2037</v>
      </c>
      <c r="H174" s="400">
        <v>36</v>
      </c>
      <c r="I174" s="400">
        <v>1571</v>
      </c>
      <c r="J174" s="400">
        <v>56672</v>
      </c>
      <c r="K174" s="400">
        <v>3391873</v>
      </c>
      <c r="L174" s="400">
        <v>3784</v>
      </c>
      <c r="M174" s="400">
        <v>401772</v>
      </c>
      <c r="N174" s="400">
        <v>42431</v>
      </c>
      <c r="O174" s="400">
        <v>2526041</v>
      </c>
      <c r="P174" s="400">
        <v>8426</v>
      </c>
      <c r="Q174" s="400">
        <v>241144</v>
      </c>
      <c r="R174" s="400">
        <v>0</v>
      </c>
      <c r="S174" s="400">
        <v>0</v>
      </c>
      <c r="T174" s="400">
        <v>2031</v>
      </c>
      <c r="U174" s="400">
        <v>222916</v>
      </c>
      <c r="V174" s="400">
        <v>59.850900000000003</v>
      </c>
      <c r="W174" s="400">
        <v>106.1765</v>
      </c>
      <c r="X174" s="400">
        <v>59.532899999999998</v>
      </c>
      <c r="Y174" s="400">
        <v>28.619</v>
      </c>
      <c r="Z174" s="400">
        <v>0</v>
      </c>
      <c r="AA174" s="400">
        <v>109.7568</v>
      </c>
      <c r="AB174" s="399" t="s">
        <v>27</v>
      </c>
    </row>
    <row r="175" spans="1:28">
      <c r="A175" s="398" t="s">
        <v>85</v>
      </c>
      <c r="B175" s="399" t="s">
        <v>435</v>
      </c>
      <c r="C175" s="399" t="s">
        <v>436</v>
      </c>
      <c r="D175" s="400">
        <v>12</v>
      </c>
      <c r="E175" s="400">
        <v>243</v>
      </c>
      <c r="F175" s="400">
        <v>12</v>
      </c>
      <c r="G175" s="400">
        <v>243</v>
      </c>
      <c r="H175" s="400">
        <v>0</v>
      </c>
      <c r="I175" s="400">
        <v>0</v>
      </c>
      <c r="J175" s="400">
        <v>3123</v>
      </c>
      <c r="K175" s="400">
        <v>87581</v>
      </c>
      <c r="L175" s="400">
        <v>0</v>
      </c>
      <c r="M175" s="400">
        <v>0</v>
      </c>
      <c r="N175" s="400">
        <v>0</v>
      </c>
      <c r="O175" s="400">
        <v>0</v>
      </c>
      <c r="P175" s="400">
        <v>0</v>
      </c>
      <c r="Q175" s="400">
        <v>0</v>
      </c>
      <c r="R175" s="400">
        <v>3123</v>
      </c>
      <c r="S175" s="400">
        <v>87581</v>
      </c>
      <c r="T175" s="400">
        <v>0</v>
      </c>
      <c r="U175" s="400">
        <v>0</v>
      </c>
      <c r="V175" s="400">
        <v>28.043900000000001</v>
      </c>
      <c r="W175" s="400">
        <v>0</v>
      </c>
      <c r="X175" s="400">
        <v>0</v>
      </c>
      <c r="Y175" s="400">
        <v>0</v>
      </c>
      <c r="Z175" s="400">
        <v>28.043900000000001</v>
      </c>
      <c r="AA175" s="400">
        <v>0</v>
      </c>
      <c r="AB175" s="399" t="s">
        <v>27</v>
      </c>
    </row>
    <row r="176" spans="1:28">
      <c r="A176" s="398" t="s">
        <v>437</v>
      </c>
      <c r="B176" s="399" t="s">
        <v>438</v>
      </c>
      <c r="C176" s="399" t="s">
        <v>439</v>
      </c>
      <c r="D176" s="400">
        <v>83</v>
      </c>
      <c r="E176" s="400">
        <v>2103</v>
      </c>
      <c r="F176" s="400">
        <v>81</v>
      </c>
      <c r="G176" s="400">
        <v>2007</v>
      </c>
      <c r="H176" s="400">
        <v>2</v>
      </c>
      <c r="I176" s="400">
        <v>96</v>
      </c>
      <c r="J176" s="400">
        <v>88297</v>
      </c>
      <c r="K176" s="400">
        <v>4146483</v>
      </c>
      <c r="L176" s="400">
        <v>0</v>
      </c>
      <c r="M176" s="400">
        <v>0</v>
      </c>
      <c r="N176" s="400">
        <v>4148</v>
      </c>
      <c r="O176" s="400">
        <v>886044</v>
      </c>
      <c r="P176" s="400">
        <v>33830</v>
      </c>
      <c r="Q176" s="400">
        <v>1603075</v>
      </c>
      <c r="R176" s="400">
        <v>43354</v>
      </c>
      <c r="S176" s="400">
        <v>770459</v>
      </c>
      <c r="T176" s="400">
        <v>6965</v>
      </c>
      <c r="U176" s="400">
        <v>886905</v>
      </c>
      <c r="V176" s="400">
        <v>46.960599999999999</v>
      </c>
      <c r="W176" s="400">
        <v>0</v>
      </c>
      <c r="X176" s="400">
        <v>213.60749999999999</v>
      </c>
      <c r="Y176" s="400">
        <v>47.386200000000002</v>
      </c>
      <c r="Z176" s="400">
        <v>17.7713</v>
      </c>
      <c r="AA176" s="400">
        <v>127.3374</v>
      </c>
      <c r="AB176" s="399" t="s">
        <v>27</v>
      </c>
    </row>
    <row r="177" spans="1:28">
      <c r="A177" s="398" t="s">
        <v>88</v>
      </c>
      <c r="B177" s="399" t="s">
        <v>440</v>
      </c>
      <c r="C177" s="399" t="s">
        <v>441</v>
      </c>
      <c r="D177" s="400">
        <v>46</v>
      </c>
      <c r="E177" s="400">
        <v>2095</v>
      </c>
      <c r="F177" s="400">
        <v>0</v>
      </c>
      <c r="G177" s="400">
        <v>0</v>
      </c>
      <c r="H177" s="400">
        <v>46</v>
      </c>
      <c r="I177" s="400">
        <v>2095</v>
      </c>
      <c r="J177" s="400">
        <v>40624</v>
      </c>
      <c r="K177" s="400">
        <v>2234320</v>
      </c>
      <c r="L177" s="400">
        <v>0</v>
      </c>
      <c r="M177" s="400">
        <v>0</v>
      </c>
      <c r="N177" s="400">
        <v>0</v>
      </c>
      <c r="O177" s="400">
        <v>0</v>
      </c>
      <c r="P177" s="400">
        <v>0</v>
      </c>
      <c r="Q177" s="400">
        <v>0</v>
      </c>
      <c r="R177" s="400">
        <v>0</v>
      </c>
      <c r="S177" s="400">
        <v>0</v>
      </c>
      <c r="T177" s="400">
        <v>40624</v>
      </c>
      <c r="U177" s="400">
        <v>2234320</v>
      </c>
      <c r="V177" s="400">
        <v>55</v>
      </c>
      <c r="W177" s="400">
        <v>0</v>
      </c>
      <c r="X177" s="400">
        <v>0</v>
      </c>
      <c r="Y177" s="400">
        <v>0</v>
      </c>
      <c r="Z177" s="400">
        <v>0</v>
      </c>
      <c r="AA177" s="400">
        <v>55</v>
      </c>
      <c r="AB177" s="399" t="s">
        <v>27</v>
      </c>
    </row>
    <row r="178" spans="1:28">
      <c r="A178" s="398" t="s">
        <v>88</v>
      </c>
      <c r="B178" s="399" t="s">
        <v>442</v>
      </c>
      <c r="C178" s="399" t="s">
        <v>443</v>
      </c>
      <c r="D178" s="400">
        <v>14</v>
      </c>
      <c r="E178" s="400">
        <v>427</v>
      </c>
      <c r="F178" s="400">
        <v>12</v>
      </c>
      <c r="G178" s="400">
        <v>360</v>
      </c>
      <c r="H178" s="400">
        <v>2</v>
      </c>
      <c r="I178" s="400">
        <v>67</v>
      </c>
      <c r="J178" s="400">
        <v>58697</v>
      </c>
      <c r="K178" s="400">
        <v>1018311</v>
      </c>
      <c r="L178" s="400">
        <v>0</v>
      </c>
      <c r="M178" s="400">
        <v>0</v>
      </c>
      <c r="N178" s="400">
        <v>0</v>
      </c>
      <c r="O178" s="400">
        <v>0</v>
      </c>
      <c r="P178" s="400">
        <v>50892</v>
      </c>
      <c r="Q178" s="400">
        <v>1006255</v>
      </c>
      <c r="R178" s="400">
        <v>0</v>
      </c>
      <c r="S178" s="400">
        <v>0</v>
      </c>
      <c r="T178" s="400">
        <v>7805</v>
      </c>
      <c r="U178" s="400">
        <v>12056</v>
      </c>
      <c r="V178" s="400">
        <v>17.348600000000001</v>
      </c>
      <c r="W178" s="400">
        <v>0</v>
      </c>
      <c r="X178" s="400">
        <v>0</v>
      </c>
      <c r="Y178" s="400">
        <v>19.772400000000001</v>
      </c>
      <c r="Z178" s="400">
        <v>0</v>
      </c>
      <c r="AA178" s="400">
        <v>1.5447</v>
      </c>
      <c r="AB178" s="399" t="s">
        <v>27</v>
      </c>
    </row>
    <row r="179" spans="1:28">
      <c r="A179" s="398" t="s">
        <v>88</v>
      </c>
      <c r="B179" s="399" t="s">
        <v>444</v>
      </c>
      <c r="C179" s="399" t="s">
        <v>445</v>
      </c>
      <c r="D179" s="400">
        <v>3</v>
      </c>
      <c r="E179" s="400">
        <v>57</v>
      </c>
      <c r="F179" s="400">
        <v>3</v>
      </c>
      <c r="G179" s="400">
        <v>57</v>
      </c>
      <c r="H179" s="400">
        <v>0</v>
      </c>
      <c r="I179" s="400">
        <v>0</v>
      </c>
      <c r="J179" s="400">
        <v>3252</v>
      </c>
      <c r="K179" s="400">
        <v>128584</v>
      </c>
      <c r="L179" s="400">
        <v>0</v>
      </c>
      <c r="M179" s="400">
        <v>0</v>
      </c>
      <c r="N179" s="400">
        <v>0</v>
      </c>
      <c r="O179" s="400">
        <v>0</v>
      </c>
      <c r="P179" s="400">
        <v>0</v>
      </c>
      <c r="Q179" s="400">
        <v>0</v>
      </c>
      <c r="R179" s="400">
        <v>3252</v>
      </c>
      <c r="S179" s="400">
        <v>128584</v>
      </c>
      <c r="T179" s="400">
        <v>0</v>
      </c>
      <c r="U179" s="400">
        <v>0</v>
      </c>
      <c r="V179" s="400">
        <v>39.54</v>
      </c>
      <c r="W179" s="400">
        <v>0</v>
      </c>
      <c r="X179" s="400">
        <v>0</v>
      </c>
      <c r="Y179" s="400">
        <v>0</v>
      </c>
      <c r="Z179" s="400">
        <v>39.54</v>
      </c>
      <c r="AA179" s="400">
        <v>0</v>
      </c>
      <c r="AB179" s="399" t="s">
        <v>27</v>
      </c>
    </row>
    <row r="180" spans="1:28">
      <c r="A180" s="398" t="s">
        <v>88</v>
      </c>
      <c r="B180" s="399" t="s">
        <v>446</v>
      </c>
      <c r="C180" s="399" t="s">
        <v>447</v>
      </c>
      <c r="D180" s="400">
        <v>14</v>
      </c>
      <c r="E180" s="400">
        <v>297</v>
      </c>
      <c r="F180" s="400">
        <v>14</v>
      </c>
      <c r="G180" s="400">
        <v>297</v>
      </c>
      <c r="H180" s="400">
        <v>0</v>
      </c>
      <c r="I180" s="400">
        <v>0</v>
      </c>
      <c r="J180" s="400">
        <v>15300</v>
      </c>
      <c r="K180" s="400">
        <v>158000</v>
      </c>
      <c r="L180" s="400">
        <v>0</v>
      </c>
      <c r="M180" s="400">
        <v>0</v>
      </c>
      <c r="N180" s="400">
        <v>0</v>
      </c>
      <c r="O180" s="400">
        <v>0</v>
      </c>
      <c r="P180" s="400">
        <v>0</v>
      </c>
      <c r="Q180" s="400">
        <v>0</v>
      </c>
      <c r="R180" s="400">
        <v>15300</v>
      </c>
      <c r="S180" s="400">
        <v>158000</v>
      </c>
      <c r="T180" s="400">
        <v>0</v>
      </c>
      <c r="U180" s="400">
        <v>0</v>
      </c>
      <c r="V180" s="400">
        <v>10.3268</v>
      </c>
      <c r="W180" s="400">
        <v>0</v>
      </c>
      <c r="X180" s="400">
        <v>0</v>
      </c>
      <c r="Y180" s="400">
        <v>0</v>
      </c>
      <c r="Z180" s="400">
        <v>10.3268</v>
      </c>
      <c r="AA180" s="400">
        <v>0</v>
      </c>
      <c r="AB180" s="399" t="s">
        <v>27</v>
      </c>
    </row>
    <row r="181" spans="1:28">
      <c r="A181" s="398" t="s">
        <v>88</v>
      </c>
      <c r="B181" s="399" t="s">
        <v>448</v>
      </c>
      <c r="C181" s="399" t="s">
        <v>449</v>
      </c>
      <c r="D181" s="400">
        <v>57</v>
      </c>
      <c r="E181" s="400">
        <v>1723</v>
      </c>
      <c r="F181" s="400">
        <v>37</v>
      </c>
      <c r="G181" s="400">
        <v>900</v>
      </c>
      <c r="H181" s="400">
        <v>20</v>
      </c>
      <c r="I181" s="400">
        <v>823</v>
      </c>
      <c r="J181" s="400">
        <v>115327</v>
      </c>
      <c r="K181" s="400">
        <v>4703867</v>
      </c>
      <c r="L181" s="400">
        <v>0</v>
      </c>
      <c r="M181" s="400">
        <v>0</v>
      </c>
      <c r="N181" s="400">
        <v>0</v>
      </c>
      <c r="O181" s="400">
        <v>0</v>
      </c>
      <c r="P181" s="400">
        <v>43646</v>
      </c>
      <c r="Q181" s="400">
        <v>1183041</v>
      </c>
      <c r="R181" s="400">
        <v>23595</v>
      </c>
      <c r="S181" s="400">
        <v>287359</v>
      </c>
      <c r="T181" s="400">
        <v>48086</v>
      </c>
      <c r="U181" s="400">
        <v>3233467</v>
      </c>
      <c r="V181" s="400">
        <v>40.787199999999999</v>
      </c>
      <c r="W181" s="400">
        <v>0</v>
      </c>
      <c r="X181" s="400">
        <v>0</v>
      </c>
      <c r="Y181" s="400">
        <v>27.105399999999999</v>
      </c>
      <c r="Z181" s="400">
        <v>12.178800000000001</v>
      </c>
      <c r="AA181" s="400">
        <v>67.243399999999994</v>
      </c>
      <c r="AB181" s="399" t="s">
        <v>27</v>
      </c>
    </row>
    <row r="182" spans="1:28">
      <c r="A182" s="398" t="s">
        <v>450</v>
      </c>
      <c r="B182" s="399" t="s">
        <v>451</v>
      </c>
      <c r="C182" s="399" t="s">
        <v>452</v>
      </c>
      <c r="D182" s="400">
        <v>11</v>
      </c>
      <c r="E182" s="400">
        <v>209</v>
      </c>
      <c r="F182" s="400">
        <v>11</v>
      </c>
      <c r="G182" s="400">
        <v>209</v>
      </c>
      <c r="H182" s="400">
        <v>0</v>
      </c>
      <c r="I182" s="400">
        <v>0</v>
      </c>
      <c r="J182" s="400">
        <v>32774</v>
      </c>
      <c r="K182" s="400">
        <v>750606</v>
      </c>
      <c r="L182" s="400">
        <v>0</v>
      </c>
      <c r="M182" s="400">
        <v>0</v>
      </c>
      <c r="N182" s="400">
        <v>0</v>
      </c>
      <c r="O182" s="400">
        <v>0</v>
      </c>
      <c r="P182" s="400">
        <v>29651</v>
      </c>
      <c r="Q182" s="400">
        <v>687953</v>
      </c>
      <c r="R182" s="400">
        <v>3123</v>
      </c>
      <c r="S182" s="400">
        <v>62653</v>
      </c>
      <c r="T182" s="400">
        <v>0</v>
      </c>
      <c r="U182" s="400">
        <v>0</v>
      </c>
      <c r="V182" s="400">
        <v>22.9025</v>
      </c>
      <c r="W182" s="400">
        <v>0</v>
      </c>
      <c r="X182" s="400">
        <v>0</v>
      </c>
      <c r="Y182" s="400">
        <v>23.201699999999999</v>
      </c>
      <c r="Z182" s="400">
        <v>20.061800000000002</v>
      </c>
      <c r="AA182" s="400">
        <v>0</v>
      </c>
      <c r="AB182" s="399" t="s">
        <v>27</v>
      </c>
    </row>
    <row r="183" spans="1:28">
      <c r="A183" s="398" t="s">
        <v>453</v>
      </c>
      <c r="B183" s="399" t="s">
        <v>454</v>
      </c>
      <c r="C183" s="399" t="s">
        <v>455</v>
      </c>
      <c r="D183" s="400">
        <v>0</v>
      </c>
      <c r="E183" s="400">
        <v>0</v>
      </c>
      <c r="F183" s="400">
        <v>0</v>
      </c>
      <c r="G183" s="400">
        <v>0</v>
      </c>
      <c r="H183" s="400">
        <v>0</v>
      </c>
      <c r="I183" s="400">
        <v>0</v>
      </c>
      <c r="J183" s="400">
        <v>0</v>
      </c>
      <c r="K183" s="400">
        <v>0</v>
      </c>
      <c r="L183" s="400">
        <v>0</v>
      </c>
      <c r="M183" s="400">
        <v>0</v>
      </c>
      <c r="N183" s="400">
        <v>0</v>
      </c>
      <c r="O183" s="400">
        <v>0</v>
      </c>
      <c r="P183" s="400">
        <v>0</v>
      </c>
      <c r="Q183" s="400">
        <v>0</v>
      </c>
      <c r="R183" s="400">
        <v>0</v>
      </c>
      <c r="S183" s="400">
        <v>0</v>
      </c>
      <c r="T183" s="400">
        <v>0</v>
      </c>
      <c r="U183" s="400">
        <v>0</v>
      </c>
      <c r="V183" s="400">
        <v>0</v>
      </c>
      <c r="W183" s="400">
        <v>0</v>
      </c>
      <c r="X183" s="400">
        <v>0</v>
      </c>
      <c r="Y183" s="400">
        <v>0</v>
      </c>
      <c r="Z183" s="400">
        <v>0</v>
      </c>
      <c r="AA183" s="400">
        <v>0</v>
      </c>
      <c r="AB183" s="399" t="s">
        <v>27</v>
      </c>
    </row>
    <row r="184" spans="1:28">
      <c r="A184" s="398" t="s">
        <v>453</v>
      </c>
      <c r="B184" s="399" t="s">
        <v>456</v>
      </c>
      <c r="C184" s="399" t="s">
        <v>457</v>
      </c>
      <c r="D184" s="400">
        <v>1</v>
      </c>
      <c r="E184" s="400">
        <v>9</v>
      </c>
      <c r="F184" s="400">
        <v>1</v>
      </c>
      <c r="G184" s="400">
        <v>9</v>
      </c>
      <c r="H184" s="400">
        <v>0</v>
      </c>
      <c r="I184" s="400">
        <v>0</v>
      </c>
      <c r="J184" s="400">
        <v>518</v>
      </c>
      <c r="K184" s="400">
        <v>3626</v>
      </c>
      <c r="L184" s="400">
        <v>0</v>
      </c>
      <c r="M184" s="400">
        <v>0</v>
      </c>
      <c r="N184" s="400">
        <v>0</v>
      </c>
      <c r="O184" s="400">
        <v>0</v>
      </c>
      <c r="P184" s="400">
        <v>0</v>
      </c>
      <c r="Q184" s="400">
        <v>0</v>
      </c>
      <c r="R184" s="400">
        <v>518</v>
      </c>
      <c r="S184" s="400">
        <v>3626</v>
      </c>
      <c r="T184" s="400">
        <v>0</v>
      </c>
      <c r="U184" s="400">
        <v>0</v>
      </c>
      <c r="V184" s="400">
        <v>7</v>
      </c>
      <c r="W184" s="400">
        <v>0</v>
      </c>
      <c r="X184" s="400">
        <v>0</v>
      </c>
      <c r="Y184" s="400">
        <v>0</v>
      </c>
      <c r="Z184" s="400">
        <v>7</v>
      </c>
      <c r="AA184" s="400">
        <v>0</v>
      </c>
      <c r="AB184" s="399" t="s">
        <v>27</v>
      </c>
    </row>
    <row r="185" spans="1:28">
      <c r="A185" s="398" t="s">
        <v>95</v>
      </c>
      <c r="B185" s="399" t="s">
        <v>458</v>
      </c>
      <c r="C185" s="399" t="s">
        <v>459</v>
      </c>
      <c r="D185" s="400">
        <v>74</v>
      </c>
      <c r="E185" s="400">
        <v>1327</v>
      </c>
      <c r="F185" s="400">
        <v>74</v>
      </c>
      <c r="G185" s="400">
        <v>1327</v>
      </c>
      <c r="H185" s="400">
        <v>0</v>
      </c>
      <c r="I185" s="400">
        <v>0</v>
      </c>
      <c r="J185" s="400">
        <v>13337</v>
      </c>
      <c r="K185" s="400">
        <v>682855</v>
      </c>
      <c r="L185" s="400">
        <v>0</v>
      </c>
      <c r="M185" s="400">
        <v>0</v>
      </c>
      <c r="N185" s="400">
        <v>4826</v>
      </c>
      <c r="O185" s="400">
        <v>337820</v>
      </c>
      <c r="P185" s="400">
        <v>4715</v>
      </c>
      <c r="Q185" s="400">
        <v>212175</v>
      </c>
      <c r="R185" s="400">
        <v>3796</v>
      </c>
      <c r="S185" s="400">
        <v>132860</v>
      </c>
      <c r="T185" s="400">
        <v>0</v>
      </c>
      <c r="U185" s="400">
        <v>0</v>
      </c>
      <c r="V185" s="400">
        <v>51.2</v>
      </c>
      <c r="W185" s="400">
        <v>0</v>
      </c>
      <c r="X185" s="400">
        <v>70</v>
      </c>
      <c r="Y185" s="400">
        <v>45</v>
      </c>
      <c r="Z185" s="400">
        <v>35</v>
      </c>
      <c r="AA185" s="400">
        <v>0</v>
      </c>
      <c r="AB185" s="399" t="s">
        <v>27</v>
      </c>
    </row>
    <row r="186" spans="1:28">
      <c r="A186" s="398" t="s">
        <v>402</v>
      </c>
      <c r="B186" s="399" t="s">
        <v>460</v>
      </c>
      <c r="C186" s="399" t="s">
        <v>461</v>
      </c>
      <c r="D186" s="400">
        <v>0</v>
      </c>
      <c r="E186" s="400">
        <v>0</v>
      </c>
      <c r="F186" s="400">
        <v>0</v>
      </c>
      <c r="G186" s="400">
        <v>0</v>
      </c>
      <c r="H186" s="400">
        <v>0</v>
      </c>
      <c r="I186" s="400">
        <v>0</v>
      </c>
      <c r="J186" s="400">
        <v>0</v>
      </c>
      <c r="K186" s="400">
        <v>0</v>
      </c>
      <c r="L186" s="400">
        <v>0</v>
      </c>
      <c r="M186" s="400">
        <v>0</v>
      </c>
      <c r="N186" s="400">
        <v>0</v>
      </c>
      <c r="O186" s="400">
        <v>0</v>
      </c>
      <c r="P186" s="400">
        <v>0</v>
      </c>
      <c r="Q186" s="400">
        <v>0</v>
      </c>
      <c r="R186" s="400">
        <v>0</v>
      </c>
      <c r="S186" s="400">
        <v>0</v>
      </c>
      <c r="T186" s="400">
        <v>0</v>
      </c>
      <c r="U186" s="400">
        <v>0</v>
      </c>
      <c r="V186" s="400">
        <v>0</v>
      </c>
      <c r="W186" s="400">
        <v>0</v>
      </c>
      <c r="X186" s="400">
        <v>0</v>
      </c>
      <c r="Y186" s="400">
        <v>0</v>
      </c>
      <c r="Z186" s="400">
        <v>0</v>
      </c>
      <c r="AA186" s="400">
        <v>0</v>
      </c>
      <c r="AB186" s="399" t="s">
        <v>27</v>
      </c>
    </row>
    <row r="187" spans="1:28">
      <c r="A187" s="398" t="s">
        <v>95</v>
      </c>
      <c r="B187" s="399" t="s">
        <v>462</v>
      </c>
      <c r="C187" s="399" t="s">
        <v>463</v>
      </c>
      <c r="D187" s="400">
        <v>7</v>
      </c>
      <c r="E187" s="400">
        <v>293</v>
      </c>
      <c r="F187" s="400">
        <v>0</v>
      </c>
      <c r="G187" s="400">
        <v>0</v>
      </c>
      <c r="H187" s="400">
        <v>7</v>
      </c>
      <c r="I187" s="400">
        <v>293</v>
      </c>
      <c r="J187" s="400">
        <v>1200</v>
      </c>
      <c r="K187" s="400">
        <v>397912</v>
      </c>
      <c r="L187" s="400">
        <v>0</v>
      </c>
      <c r="M187" s="400">
        <v>0</v>
      </c>
      <c r="N187" s="400">
        <v>0</v>
      </c>
      <c r="O187" s="400">
        <v>0</v>
      </c>
      <c r="P187" s="400">
        <v>0</v>
      </c>
      <c r="Q187" s="400">
        <v>0</v>
      </c>
      <c r="R187" s="400">
        <v>0</v>
      </c>
      <c r="S187" s="400">
        <v>0</v>
      </c>
      <c r="T187" s="400">
        <v>1200</v>
      </c>
      <c r="U187" s="400">
        <v>397912</v>
      </c>
      <c r="V187" s="400">
        <v>331.5933</v>
      </c>
      <c r="W187" s="400">
        <v>0</v>
      </c>
      <c r="X187" s="400">
        <v>0</v>
      </c>
      <c r="Y187" s="400">
        <v>0</v>
      </c>
      <c r="Z187" s="400">
        <v>0</v>
      </c>
      <c r="AA187" s="400">
        <v>331.5933</v>
      </c>
      <c r="AB187" s="399" t="s">
        <v>27</v>
      </c>
    </row>
    <row r="188" spans="1:28">
      <c r="A188" s="398" t="s">
        <v>464</v>
      </c>
      <c r="B188" s="399" t="s">
        <v>465</v>
      </c>
      <c r="C188" s="399" t="s">
        <v>466</v>
      </c>
      <c r="D188" s="400">
        <v>18</v>
      </c>
      <c r="E188" s="400">
        <v>234</v>
      </c>
      <c r="F188" s="400">
        <v>18</v>
      </c>
      <c r="G188" s="400">
        <v>234</v>
      </c>
      <c r="H188" s="400">
        <v>0</v>
      </c>
      <c r="I188" s="400">
        <v>0</v>
      </c>
      <c r="J188" s="400">
        <v>9269</v>
      </c>
      <c r="K188" s="400">
        <v>232212</v>
      </c>
      <c r="L188" s="400">
        <v>0</v>
      </c>
      <c r="M188" s="400">
        <v>0</v>
      </c>
      <c r="N188" s="400">
        <v>0</v>
      </c>
      <c r="O188" s="400">
        <v>0</v>
      </c>
      <c r="P188" s="400">
        <v>7323</v>
      </c>
      <c r="Q188" s="400">
        <v>203785</v>
      </c>
      <c r="R188" s="400">
        <v>1946</v>
      </c>
      <c r="S188" s="400">
        <v>28427</v>
      </c>
      <c r="T188" s="400">
        <v>0</v>
      </c>
      <c r="U188" s="400">
        <v>0</v>
      </c>
      <c r="V188" s="400">
        <v>25.052499999999998</v>
      </c>
      <c r="W188" s="400">
        <v>0</v>
      </c>
      <c r="X188" s="400">
        <v>0</v>
      </c>
      <c r="Y188" s="400">
        <v>27.828099999999999</v>
      </c>
      <c r="Z188" s="400">
        <v>14.607900000000001</v>
      </c>
      <c r="AA188" s="400">
        <v>0</v>
      </c>
      <c r="AB188" s="399" t="s">
        <v>27</v>
      </c>
    </row>
    <row r="189" spans="1:28">
      <c r="A189" s="398" t="s">
        <v>464</v>
      </c>
      <c r="B189" s="399" t="s">
        <v>467</v>
      </c>
      <c r="C189" s="399" t="s">
        <v>468</v>
      </c>
      <c r="D189" s="400">
        <v>25</v>
      </c>
      <c r="E189" s="400">
        <v>971</v>
      </c>
      <c r="F189" s="400">
        <v>13</v>
      </c>
      <c r="G189" s="400">
        <v>521</v>
      </c>
      <c r="H189" s="400">
        <v>12</v>
      </c>
      <c r="I189" s="400">
        <v>450</v>
      </c>
      <c r="J189" s="400">
        <v>6854</v>
      </c>
      <c r="K189" s="400">
        <v>836586</v>
      </c>
      <c r="L189" s="400">
        <v>0</v>
      </c>
      <c r="M189" s="400">
        <v>0</v>
      </c>
      <c r="N189" s="400">
        <v>0</v>
      </c>
      <c r="O189" s="400">
        <v>0</v>
      </c>
      <c r="P189" s="400">
        <v>0</v>
      </c>
      <c r="Q189" s="400">
        <v>0</v>
      </c>
      <c r="R189" s="400">
        <v>4969</v>
      </c>
      <c r="S189" s="400">
        <v>124225</v>
      </c>
      <c r="T189" s="400">
        <v>1885</v>
      </c>
      <c r="U189" s="400">
        <v>712361</v>
      </c>
      <c r="V189" s="400">
        <v>122.0581</v>
      </c>
      <c r="W189" s="400">
        <v>0</v>
      </c>
      <c r="X189" s="400">
        <v>0</v>
      </c>
      <c r="Y189" s="400">
        <v>0</v>
      </c>
      <c r="Z189" s="400">
        <v>25</v>
      </c>
      <c r="AA189" s="400">
        <v>377.91030000000001</v>
      </c>
      <c r="AB189" s="399" t="s">
        <v>27</v>
      </c>
    </row>
    <row r="190" spans="1:28">
      <c r="A190" s="398" t="s">
        <v>464</v>
      </c>
      <c r="B190" s="399" t="s">
        <v>469</v>
      </c>
      <c r="C190" s="399" t="s">
        <v>470</v>
      </c>
      <c r="D190" s="400">
        <v>14</v>
      </c>
      <c r="E190" s="400">
        <v>382</v>
      </c>
      <c r="F190" s="400">
        <v>14</v>
      </c>
      <c r="G190" s="400">
        <v>382</v>
      </c>
      <c r="H190" s="400">
        <v>0</v>
      </c>
      <c r="I190" s="400">
        <v>0</v>
      </c>
      <c r="J190" s="400">
        <v>7875</v>
      </c>
      <c r="K190" s="400">
        <v>226916</v>
      </c>
      <c r="L190" s="400">
        <v>0</v>
      </c>
      <c r="M190" s="400">
        <v>0</v>
      </c>
      <c r="N190" s="400">
        <v>0</v>
      </c>
      <c r="O190" s="400">
        <v>0</v>
      </c>
      <c r="P190" s="400">
        <v>0</v>
      </c>
      <c r="Q190" s="400">
        <v>0</v>
      </c>
      <c r="R190" s="400">
        <v>7875</v>
      </c>
      <c r="S190" s="400">
        <v>226916</v>
      </c>
      <c r="T190" s="400">
        <v>0</v>
      </c>
      <c r="U190" s="400">
        <v>0</v>
      </c>
      <c r="V190" s="400">
        <v>28.814699999999998</v>
      </c>
      <c r="W190" s="400">
        <v>0</v>
      </c>
      <c r="X190" s="400">
        <v>0</v>
      </c>
      <c r="Y190" s="400">
        <v>0</v>
      </c>
      <c r="Z190" s="400">
        <v>28.814699999999998</v>
      </c>
      <c r="AA190" s="400">
        <v>0</v>
      </c>
      <c r="AB190" s="399" t="s">
        <v>27</v>
      </c>
    </row>
    <row r="191" spans="1:28">
      <c r="A191" s="398" t="s">
        <v>471</v>
      </c>
      <c r="B191" s="399" t="s">
        <v>472</v>
      </c>
      <c r="C191" s="399" t="s">
        <v>473</v>
      </c>
      <c r="D191" s="400">
        <v>78</v>
      </c>
      <c r="E191" s="400">
        <v>1602</v>
      </c>
      <c r="F191" s="400">
        <v>78</v>
      </c>
      <c r="G191" s="400">
        <v>1602</v>
      </c>
      <c r="H191" s="400">
        <v>0</v>
      </c>
      <c r="I191" s="400">
        <v>0</v>
      </c>
      <c r="J191" s="400">
        <v>49758</v>
      </c>
      <c r="K191" s="400">
        <v>1741530</v>
      </c>
      <c r="L191" s="400">
        <v>0</v>
      </c>
      <c r="M191" s="400">
        <v>0</v>
      </c>
      <c r="N191" s="400">
        <v>0</v>
      </c>
      <c r="O191" s="400">
        <v>0</v>
      </c>
      <c r="P191" s="400">
        <v>0</v>
      </c>
      <c r="Q191" s="400">
        <v>0</v>
      </c>
      <c r="R191" s="400">
        <v>49758</v>
      </c>
      <c r="S191" s="400">
        <v>1741530</v>
      </c>
      <c r="T191" s="400">
        <v>0</v>
      </c>
      <c r="U191" s="400">
        <v>0</v>
      </c>
      <c r="V191" s="400">
        <v>35</v>
      </c>
      <c r="W191" s="400">
        <v>0</v>
      </c>
      <c r="X191" s="400">
        <v>0</v>
      </c>
      <c r="Y191" s="400">
        <v>0</v>
      </c>
      <c r="Z191" s="400">
        <v>35</v>
      </c>
      <c r="AA191" s="400">
        <v>0</v>
      </c>
      <c r="AB191" s="399" t="s">
        <v>27</v>
      </c>
    </row>
    <row r="192" spans="1:28">
      <c r="A192" s="398" t="s">
        <v>471</v>
      </c>
      <c r="B192" s="399" t="s">
        <v>474</v>
      </c>
      <c r="C192" s="399" t="s">
        <v>475</v>
      </c>
      <c r="D192" s="400">
        <v>16</v>
      </c>
      <c r="E192" s="400">
        <v>304</v>
      </c>
      <c r="F192" s="400">
        <v>16</v>
      </c>
      <c r="G192" s="400">
        <v>304</v>
      </c>
      <c r="H192" s="400">
        <v>0</v>
      </c>
      <c r="I192" s="400">
        <v>0</v>
      </c>
      <c r="J192" s="400">
        <v>14300</v>
      </c>
      <c r="K192" s="400">
        <v>643500</v>
      </c>
      <c r="L192" s="400">
        <v>0</v>
      </c>
      <c r="M192" s="400">
        <v>0</v>
      </c>
      <c r="N192" s="400">
        <v>0</v>
      </c>
      <c r="O192" s="400">
        <v>0</v>
      </c>
      <c r="P192" s="400">
        <v>0</v>
      </c>
      <c r="Q192" s="400">
        <v>0</v>
      </c>
      <c r="R192" s="400">
        <v>14300</v>
      </c>
      <c r="S192" s="400">
        <v>643500</v>
      </c>
      <c r="T192" s="400">
        <v>0</v>
      </c>
      <c r="U192" s="400">
        <v>0</v>
      </c>
      <c r="V192" s="400">
        <v>45</v>
      </c>
      <c r="W192" s="400">
        <v>0</v>
      </c>
      <c r="X192" s="400">
        <v>0</v>
      </c>
      <c r="Y192" s="400">
        <v>0</v>
      </c>
      <c r="Z192" s="400">
        <v>45</v>
      </c>
      <c r="AA192" s="400">
        <v>0</v>
      </c>
      <c r="AB192" s="399" t="s">
        <v>27</v>
      </c>
    </row>
    <row r="193" spans="1:28">
      <c r="A193" s="398" t="s">
        <v>471</v>
      </c>
      <c r="B193" s="399" t="s">
        <v>476</v>
      </c>
      <c r="C193" s="399" t="s">
        <v>477</v>
      </c>
      <c r="D193" s="400">
        <v>70</v>
      </c>
      <c r="E193" s="400">
        <v>1318</v>
      </c>
      <c r="F193" s="400">
        <v>70</v>
      </c>
      <c r="G193" s="400">
        <v>1318</v>
      </c>
      <c r="H193" s="400">
        <v>0</v>
      </c>
      <c r="I193" s="400">
        <v>0</v>
      </c>
      <c r="J193" s="400">
        <v>66769</v>
      </c>
      <c r="K193" s="400">
        <v>3339786</v>
      </c>
      <c r="L193" s="400">
        <v>0</v>
      </c>
      <c r="M193" s="400">
        <v>0</v>
      </c>
      <c r="N193" s="400">
        <v>0</v>
      </c>
      <c r="O193" s="400">
        <v>0</v>
      </c>
      <c r="P193" s="400">
        <v>0</v>
      </c>
      <c r="Q193" s="400">
        <v>0</v>
      </c>
      <c r="R193" s="400">
        <v>66769</v>
      </c>
      <c r="S193" s="400">
        <v>3339786</v>
      </c>
      <c r="T193" s="400">
        <v>0</v>
      </c>
      <c r="U193" s="400">
        <v>0</v>
      </c>
      <c r="V193" s="400">
        <v>50.02</v>
      </c>
      <c r="W193" s="400">
        <v>0</v>
      </c>
      <c r="X193" s="400">
        <v>0</v>
      </c>
      <c r="Y193" s="400">
        <v>0</v>
      </c>
      <c r="Z193" s="400">
        <v>50.02</v>
      </c>
      <c r="AA193" s="400">
        <v>0</v>
      </c>
      <c r="AB193" s="399" t="s">
        <v>27</v>
      </c>
    </row>
    <row r="194" spans="1:28">
      <c r="A194" s="398" t="s">
        <v>471</v>
      </c>
      <c r="B194" s="399" t="s">
        <v>478</v>
      </c>
      <c r="C194" s="399" t="s">
        <v>479</v>
      </c>
      <c r="D194" s="400">
        <v>57</v>
      </c>
      <c r="E194" s="400">
        <v>1399</v>
      </c>
      <c r="F194" s="400">
        <v>57</v>
      </c>
      <c r="G194" s="400">
        <v>1399</v>
      </c>
      <c r="H194" s="400">
        <v>0</v>
      </c>
      <c r="I194" s="400">
        <v>0</v>
      </c>
      <c r="J194" s="400">
        <v>16180</v>
      </c>
      <c r="K194" s="400">
        <v>2219545</v>
      </c>
      <c r="L194" s="400">
        <v>624</v>
      </c>
      <c r="M194" s="400">
        <v>386880</v>
      </c>
      <c r="N194" s="400">
        <v>12196</v>
      </c>
      <c r="O194" s="400">
        <v>1756225</v>
      </c>
      <c r="P194" s="400">
        <v>560</v>
      </c>
      <c r="Q194" s="400">
        <v>25200</v>
      </c>
      <c r="R194" s="400">
        <v>2800</v>
      </c>
      <c r="S194" s="400">
        <v>51240</v>
      </c>
      <c r="T194" s="400">
        <v>0</v>
      </c>
      <c r="U194" s="400">
        <v>0</v>
      </c>
      <c r="V194" s="400">
        <v>137.17830000000001</v>
      </c>
      <c r="W194" s="400">
        <v>620</v>
      </c>
      <c r="X194" s="400">
        <v>144.0001</v>
      </c>
      <c r="Y194" s="400">
        <v>45</v>
      </c>
      <c r="Z194" s="400">
        <v>18.3</v>
      </c>
      <c r="AA194" s="400">
        <v>0</v>
      </c>
      <c r="AB194" s="399" t="s">
        <v>27</v>
      </c>
    </row>
    <row r="195" spans="1:28">
      <c r="A195" s="398" t="s">
        <v>480</v>
      </c>
      <c r="B195" s="399" t="s">
        <v>481</v>
      </c>
      <c r="C195" s="399" t="s">
        <v>482</v>
      </c>
      <c r="D195" s="400">
        <v>34</v>
      </c>
      <c r="E195" s="400">
        <v>476</v>
      </c>
      <c r="F195" s="400">
        <v>23</v>
      </c>
      <c r="G195" s="400">
        <v>377</v>
      </c>
      <c r="H195" s="400">
        <v>11</v>
      </c>
      <c r="I195" s="400">
        <v>99</v>
      </c>
      <c r="J195" s="400">
        <v>5032</v>
      </c>
      <c r="K195" s="400">
        <v>210668</v>
      </c>
      <c r="L195" s="400">
        <v>0</v>
      </c>
      <c r="M195" s="400">
        <v>0</v>
      </c>
      <c r="N195" s="400">
        <v>4018</v>
      </c>
      <c r="O195" s="400">
        <v>150611</v>
      </c>
      <c r="P195" s="400">
        <v>0</v>
      </c>
      <c r="Q195" s="400">
        <v>0</v>
      </c>
      <c r="R195" s="400">
        <v>0</v>
      </c>
      <c r="S195" s="400">
        <v>0</v>
      </c>
      <c r="T195" s="400">
        <v>1014</v>
      </c>
      <c r="U195" s="400">
        <v>60057</v>
      </c>
      <c r="V195" s="400">
        <v>41.865699999999997</v>
      </c>
      <c r="W195" s="400">
        <v>0</v>
      </c>
      <c r="X195" s="400">
        <v>37.484099999999998</v>
      </c>
      <c r="Y195" s="400">
        <v>0</v>
      </c>
      <c r="Z195" s="400">
        <v>0</v>
      </c>
      <c r="AA195" s="400">
        <v>59.227800000000002</v>
      </c>
      <c r="AB195" s="399" t="s">
        <v>27</v>
      </c>
    </row>
    <row r="196" spans="1:28">
      <c r="A196" s="398" t="s">
        <v>100</v>
      </c>
      <c r="B196" s="399" t="s">
        <v>483</v>
      </c>
      <c r="C196" s="399" t="s">
        <v>484</v>
      </c>
      <c r="D196" s="400">
        <v>15</v>
      </c>
      <c r="E196" s="400">
        <v>278</v>
      </c>
      <c r="F196" s="400">
        <v>15</v>
      </c>
      <c r="G196" s="400">
        <v>278</v>
      </c>
      <c r="H196" s="400">
        <v>0</v>
      </c>
      <c r="I196" s="400">
        <v>0</v>
      </c>
      <c r="J196" s="400">
        <v>17224</v>
      </c>
      <c r="K196" s="400">
        <v>428147</v>
      </c>
      <c r="L196" s="400">
        <v>0</v>
      </c>
      <c r="M196" s="400">
        <v>0</v>
      </c>
      <c r="N196" s="400">
        <v>17224</v>
      </c>
      <c r="O196" s="400">
        <v>428147</v>
      </c>
      <c r="P196" s="400">
        <v>0</v>
      </c>
      <c r="Q196" s="400">
        <v>0</v>
      </c>
      <c r="R196" s="400">
        <v>0</v>
      </c>
      <c r="S196" s="400">
        <v>0</v>
      </c>
      <c r="T196" s="400">
        <v>0</v>
      </c>
      <c r="U196" s="400">
        <v>0</v>
      </c>
      <c r="V196" s="400">
        <v>24.857600000000001</v>
      </c>
      <c r="W196" s="400">
        <v>0</v>
      </c>
      <c r="X196" s="400">
        <v>24.857600000000001</v>
      </c>
      <c r="Y196" s="400">
        <v>0</v>
      </c>
      <c r="Z196" s="400">
        <v>0</v>
      </c>
      <c r="AA196" s="400">
        <v>0</v>
      </c>
      <c r="AB196" s="399" t="s">
        <v>27</v>
      </c>
    </row>
    <row r="197" spans="1:28">
      <c r="A197" s="398" t="s">
        <v>100</v>
      </c>
      <c r="B197" s="399" t="s">
        <v>485</v>
      </c>
      <c r="C197" s="399" t="s">
        <v>486</v>
      </c>
      <c r="D197" s="400">
        <v>10</v>
      </c>
      <c r="E197" s="400">
        <v>190</v>
      </c>
      <c r="F197" s="400">
        <v>10</v>
      </c>
      <c r="G197" s="400">
        <v>190</v>
      </c>
      <c r="H197" s="400">
        <v>0</v>
      </c>
      <c r="I197" s="400">
        <v>0</v>
      </c>
      <c r="J197" s="400">
        <v>3601</v>
      </c>
      <c r="K197" s="400">
        <v>64818</v>
      </c>
      <c r="L197" s="400">
        <v>0</v>
      </c>
      <c r="M197" s="400">
        <v>0</v>
      </c>
      <c r="N197" s="400">
        <v>0</v>
      </c>
      <c r="O197" s="400">
        <v>0</v>
      </c>
      <c r="P197" s="400">
        <v>0</v>
      </c>
      <c r="Q197" s="400">
        <v>0</v>
      </c>
      <c r="R197" s="400">
        <v>3601</v>
      </c>
      <c r="S197" s="400">
        <v>64818</v>
      </c>
      <c r="T197" s="400">
        <v>0</v>
      </c>
      <c r="U197" s="400">
        <v>0</v>
      </c>
      <c r="V197" s="400">
        <v>18</v>
      </c>
      <c r="W197" s="400">
        <v>0</v>
      </c>
      <c r="X197" s="400">
        <v>0</v>
      </c>
      <c r="Y197" s="400">
        <v>0</v>
      </c>
      <c r="Z197" s="400">
        <v>18</v>
      </c>
      <c r="AA197" s="400">
        <v>0</v>
      </c>
      <c r="AB197" s="399" t="s">
        <v>27</v>
      </c>
    </row>
    <row r="198" spans="1:28">
      <c r="A198" s="398" t="s">
        <v>100</v>
      </c>
      <c r="B198" s="399" t="s">
        <v>487</v>
      </c>
      <c r="C198" s="399" t="s">
        <v>488</v>
      </c>
      <c r="D198" s="400">
        <v>13</v>
      </c>
      <c r="E198" s="400">
        <v>344</v>
      </c>
      <c r="F198" s="400">
        <v>13</v>
      </c>
      <c r="G198" s="400">
        <v>344</v>
      </c>
      <c r="H198" s="400">
        <v>0</v>
      </c>
      <c r="I198" s="400">
        <v>0</v>
      </c>
      <c r="J198" s="400">
        <v>3040</v>
      </c>
      <c r="K198" s="400">
        <v>74121</v>
      </c>
      <c r="L198" s="400">
        <v>0</v>
      </c>
      <c r="M198" s="400">
        <v>0</v>
      </c>
      <c r="N198" s="400">
        <v>1688</v>
      </c>
      <c r="O198" s="400">
        <v>43695</v>
      </c>
      <c r="P198" s="400">
        <v>1352</v>
      </c>
      <c r="Q198" s="400">
        <v>30426</v>
      </c>
      <c r="R198" s="400">
        <v>0</v>
      </c>
      <c r="S198" s="400">
        <v>0</v>
      </c>
      <c r="T198" s="400">
        <v>0</v>
      </c>
      <c r="U198" s="400">
        <v>0</v>
      </c>
      <c r="V198" s="400">
        <v>24.381900000000002</v>
      </c>
      <c r="W198" s="400">
        <v>0</v>
      </c>
      <c r="X198" s="400">
        <v>25.8857</v>
      </c>
      <c r="Y198" s="400">
        <v>22.5044</v>
      </c>
      <c r="Z198" s="400">
        <v>0</v>
      </c>
      <c r="AA198" s="400">
        <v>0</v>
      </c>
      <c r="AB198" s="399" t="s">
        <v>27</v>
      </c>
    </row>
    <row r="199" spans="1:28">
      <c r="A199" s="398" t="s">
        <v>100</v>
      </c>
      <c r="B199" s="399" t="s">
        <v>489</v>
      </c>
      <c r="C199" s="399" t="s">
        <v>490</v>
      </c>
      <c r="D199" s="400">
        <v>0</v>
      </c>
      <c r="E199" s="400">
        <v>0</v>
      </c>
      <c r="F199" s="400">
        <v>0</v>
      </c>
      <c r="G199" s="400">
        <v>0</v>
      </c>
      <c r="H199" s="400">
        <v>0</v>
      </c>
      <c r="I199" s="400">
        <v>0</v>
      </c>
      <c r="J199" s="400">
        <v>0</v>
      </c>
      <c r="K199" s="400">
        <v>0</v>
      </c>
      <c r="L199" s="400">
        <v>0</v>
      </c>
      <c r="M199" s="400">
        <v>0</v>
      </c>
      <c r="N199" s="400">
        <v>0</v>
      </c>
      <c r="O199" s="400">
        <v>0</v>
      </c>
      <c r="P199" s="400">
        <v>0</v>
      </c>
      <c r="Q199" s="400">
        <v>0</v>
      </c>
      <c r="R199" s="400">
        <v>0</v>
      </c>
      <c r="S199" s="400">
        <v>0</v>
      </c>
      <c r="T199" s="400">
        <v>0</v>
      </c>
      <c r="U199" s="400">
        <v>0</v>
      </c>
      <c r="V199" s="400">
        <v>0</v>
      </c>
      <c r="W199" s="400">
        <v>0</v>
      </c>
      <c r="X199" s="400">
        <v>0</v>
      </c>
      <c r="Y199" s="400">
        <v>0</v>
      </c>
      <c r="Z199" s="400">
        <v>0</v>
      </c>
      <c r="AA199" s="400">
        <v>0</v>
      </c>
      <c r="AB199" s="399" t="s">
        <v>27</v>
      </c>
    </row>
    <row r="200" spans="1:28">
      <c r="A200" s="398" t="s">
        <v>100</v>
      </c>
      <c r="B200" s="399" t="s">
        <v>491</v>
      </c>
      <c r="C200" s="399" t="s">
        <v>492</v>
      </c>
      <c r="D200" s="400">
        <v>4</v>
      </c>
      <c r="E200" s="400">
        <v>120</v>
      </c>
      <c r="F200" s="400">
        <v>4</v>
      </c>
      <c r="G200" s="400">
        <v>120</v>
      </c>
      <c r="H200" s="400">
        <v>0</v>
      </c>
      <c r="I200" s="400">
        <v>0</v>
      </c>
      <c r="J200" s="400">
        <v>3088</v>
      </c>
      <c r="K200" s="400">
        <v>157488</v>
      </c>
      <c r="L200" s="400">
        <v>0</v>
      </c>
      <c r="M200" s="400">
        <v>0</v>
      </c>
      <c r="N200" s="400">
        <v>3088</v>
      </c>
      <c r="O200" s="400">
        <v>157488</v>
      </c>
      <c r="P200" s="400">
        <v>0</v>
      </c>
      <c r="Q200" s="400">
        <v>0</v>
      </c>
      <c r="R200" s="400">
        <v>0</v>
      </c>
      <c r="S200" s="400">
        <v>0</v>
      </c>
      <c r="T200" s="400">
        <v>0</v>
      </c>
      <c r="U200" s="400">
        <v>0</v>
      </c>
      <c r="V200" s="400">
        <v>51</v>
      </c>
      <c r="W200" s="400">
        <v>0</v>
      </c>
      <c r="X200" s="400">
        <v>51</v>
      </c>
      <c r="Y200" s="400">
        <v>0</v>
      </c>
      <c r="Z200" s="400">
        <v>0</v>
      </c>
      <c r="AA200" s="400">
        <v>0</v>
      </c>
      <c r="AB200" s="399" t="s">
        <v>27</v>
      </c>
    </row>
    <row r="201" spans="1:28">
      <c r="A201" s="398" t="s">
        <v>103</v>
      </c>
      <c r="B201" s="399" t="s">
        <v>493</v>
      </c>
      <c r="C201" s="399" t="s">
        <v>494</v>
      </c>
      <c r="D201" s="400">
        <v>29</v>
      </c>
      <c r="E201" s="400">
        <v>1249</v>
      </c>
      <c r="F201" s="400">
        <v>0</v>
      </c>
      <c r="G201" s="400">
        <v>0</v>
      </c>
      <c r="H201" s="400">
        <v>29</v>
      </c>
      <c r="I201" s="400">
        <v>1249</v>
      </c>
      <c r="J201" s="400">
        <v>18356</v>
      </c>
      <c r="K201" s="400">
        <v>2970158</v>
      </c>
      <c r="L201" s="400">
        <v>0</v>
      </c>
      <c r="M201" s="400">
        <v>0</v>
      </c>
      <c r="N201" s="400">
        <v>0</v>
      </c>
      <c r="O201" s="400">
        <v>0</v>
      </c>
      <c r="P201" s="400">
        <v>0</v>
      </c>
      <c r="Q201" s="400">
        <v>0</v>
      </c>
      <c r="R201" s="400">
        <v>0</v>
      </c>
      <c r="S201" s="400">
        <v>0</v>
      </c>
      <c r="T201" s="400">
        <v>18356</v>
      </c>
      <c r="U201" s="400">
        <v>2970158</v>
      </c>
      <c r="V201" s="400">
        <v>161.80860000000001</v>
      </c>
      <c r="W201" s="400">
        <v>0</v>
      </c>
      <c r="X201" s="400">
        <v>0</v>
      </c>
      <c r="Y201" s="400">
        <v>0</v>
      </c>
      <c r="Z201" s="400">
        <v>0</v>
      </c>
      <c r="AA201" s="400">
        <v>161.80860000000001</v>
      </c>
      <c r="AB201" s="399" t="s">
        <v>27</v>
      </c>
    </row>
    <row r="202" spans="1:28">
      <c r="A202" s="398" t="s">
        <v>103</v>
      </c>
      <c r="B202" s="399" t="s">
        <v>495</v>
      </c>
      <c r="C202" s="399" t="s">
        <v>496</v>
      </c>
      <c r="D202" s="400">
        <v>20</v>
      </c>
      <c r="E202" s="400">
        <v>928</v>
      </c>
      <c r="F202" s="400">
        <v>0</v>
      </c>
      <c r="G202" s="400">
        <v>0</v>
      </c>
      <c r="H202" s="400">
        <v>20</v>
      </c>
      <c r="I202" s="400">
        <v>928</v>
      </c>
      <c r="J202" s="400">
        <v>31235</v>
      </c>
      <c r="K202" s="400">
        <v>4357907</v>
      </c>
      <c r="L202" s="400">
        <v>0</v>
      </c>
      <c r="M202" s="400">
        <v>0</v>
      </c>
      <c r="N202" s="400">
        <v>0</v>
      </c>
      <c r="O202" s="400">
        <v>0</v>
      </c>
      <c r="P202" s="400">
        <v>0</v>
      </c>
      <c r="Q202" s="400">
        <v>0</v>
      </c>
      <c r="R202" s="400">
        <v>0</v>
      </c>
      <c r="S202" s="400">
        <v>0</v>
      </c>
      <c r="T202" s="400">
        <v>31235</v>
      </c>
      <c r="U202" s="400">
        <v>4357907</v>
      </c>
      <c r="V202" s="400">
        <v>139.52000000000001</v>
      </c>
      <c r="W202" s="400">
        <v>0</v>
      </c>
      <c r="X202" s="400">
        <v>0</v>
      </c>
      <c r="Y202" s="400">
        <v>0</v>
      </c>
      <c r="Z202" s="400">
        <v>0</v>
      </c>
      <c r="AA202" s="400">
        <v>139.52000000000001</v>
      </c>
      <c r="AB202" s="399" t="s">
        <v>27</v>
      </c>
    </row>
    <row r="203" spans="1:28">
      <c r="A203" s="398" t="s">
        <v>103</v>
      </c>
      <c r="B203" s="399" t="s">
        <v>497</v>
      </c>
      <c r="C203" s="399" t="s">
        <v>498</v>
      </c>
      <c r="D203" s="400">
        <v>34</v>
      </c>
      <c r="E203" s="400">
        <v>1627</v>
      </c>
      <c r="F203" s="400">
        <v>0</v>
      </c>
      <c r="G203" s="400">
        <v>0</v>
      </c>
      <c r="H203" s="400">
        <v>34</v>
      </c>
      <c r="I203" s="400">
        <v>1627</v>
      </c>
      <c r="J203" s="400">
        <v>19500</v>
      </c>
      <c r="K203" s="400">
        <v>256180</v>
      </c>
      <c r="L203" s="400">
        <v>0</v>
      </c>
      <c r="M203" s="400">
        <v>0</v>
      </c>
      <c r="N203" s="400">
        <v>0</v>
      </c>
      <c r="O203" s="400">
        <v>0</v>
      </c>
      <c r="P203" s="400">
        <v>0</v>
      </c>
      <c r="Q203" s="400">
        <v>0</v>
      </c>
      <c r="R203" s="400">
        <v>0</v>
      </c>
      <c r="S203" s="400">
        <v>0</v>
      </c>
      <c r="T203" s="400">
        <v>19500</v>
      </c>
      <c r="U203" s="400">
        <v>256180</v>
      </c>
      <c r="V203" s="400">
        <v>13.1374</v>
      </c>
      <c r="W203" s="400">
        <v>0</v>
      </c>
      <c r="X203" s="400">
        <v>0</v>
      </c>
      <c r="Y203" s="400">
        <v>0</v>
      </c>
      <c r="Z203" s="400">
        <v>0</v>
      </c>
      <c r="AA203" s="400">
        <v>13.1374</v>
      </c>
      <c r="AB203" s="399" t="s">
        <v>27</v>
      </c>
    </row>
    <row r="204" spans="1:28">
      <c r="A204" s="398" t="s">
        <v>499</v>
      </c>
      <c r="B204" s="399" t="s">
        <v>500</v>
      </c>
      <c r="C204" s="399" t="s">
        <v>501</v>
      </c>
      <c r="D204" s="400">
        <v>2</v>
      </c>
      <c r="E204" s="400">
        <v>38</v>
      </c>
      <c r="F204" s="400">
        <v>2</v>
      </c>
      <c r="G204" s="400">
        <v>38</v>
      </c>
      <c r="H204" s="400">
        <v>0</v>
      </c>
      <c r="I204" s="400">
        <v>0</v>
      </c>
      <c r="J204" s="400">
        <v>2855</v>
      </c>
      <c r="K204" s="400">
        <v>93077</v>
      </c>
      <c r="L204" s="400">
        <v>0</v>
      </c>
      <c r="M204" s="400">
        <v>0</v>
      </c>
      <c r="N204" s="400">
        <v>0</v>
      </c>
      <c r="O204" s="400">
        <v>0</v>
      </c>
      <c r="P204" s="400">
        <v>0</v>
      </c>
      <c r="Q204" s="400">
        <v>0</v>
      </c>
      <c r="R204" s="400">
        <v>2855</v>
      </c>
      <c r="S204" s="400">
        <v>93077</v>
      </c>
      <c r="T204" s="400">
        <v>0</v>
      </c>
      <c r="U204" s="400">
        <v>0</v>
      </c>
      <c r="V204" s="400">
        <v>32.601399999999998</v>
      </c>
      <c r="W204" s="400">
        <v>0</v>
      </c>
      <c r="X204" s="400">
        <v>0</v>
      </c>
      <c r="Y204" s="400">
        <v>0</v>
      </c>
      <c r="Z204" s="400">
        <v>32.601399999999998</v>
      </c>
      <c r="AA204" s="400">
        <v>0</v>
      </c>
      <c r="AB204" s="399" t="s">
        <v>27</v>
      </c>
    </row>
    <row r="205" spans="1:28">
      <c r="A205" s="398" t="s">
        <v>106</v>
      </c>
      <c r="B205" s="399" t="s">
        <v>502</v>
      </c>
      <c r="C205" s="399" t="s">
        <v>503</v>
      </c>
      <c r="D205" s="400">
        <v>2</v>
      </c>
      <c r="E205" s="400">
        <v>38</v>
      </c>
      <c r="F205" s="400">
        <v>2</v>
      </c>
      <c r="G205" s="400">
        <v>38</v>
      </c>
      <c r="H205" s="400">
        <v>0</v>
      </c>
      <c r="I205" s="400">
        <v>0</v>
      </c>
      <c r="J205" s="400">
        <v>615</v>
      </c>
      <c r="K205" s="400">
        <v>17133</v>
      </c>
      <c r="L205" s="400">
        <v>0</v>
      </c>
      <c r="M205" s="400">
        <v>0</v>
      </c>
      <c r="N205" s="400">
        <v>0</v>
      </c>
      <c r="O205" s="400">
        <v>0</v>
      </c>
      <c r="P205" s="400">
        <v>0</v>
      </c>
      <c r="Q205" s="400">
        <v>0</v>
      </c>
      <c r="R205" s="400">
        <v>615</v>
      </c>
      <c r="S205" s="400">
        <v>17133</v>
      </c>
      <c r="T205" s="400">
        <v>0</v>
      </c>
      <c r="U205" s="400">
        <v>0</v>
      </c>
      <c r="V205" s="400">
        <v>27.858499999999999</v>
      </c>
      <c r="W205" s="400">
        <v>0</v>
      </c>
      <c r="X205" s="400">
        <v>0</v>
      </c>
      <c r="Y205" s="400">
        <v>0</v>
      </c>
      <c r="Z205" s="400">
        <v>27.858499999999999</v>
      </c>
      <c r="AA205" s="400">
        <v>0</v>
      </c>
      <c r="AB205" s="399" t="s">
        <v>27</v>
      </c>
    </row>
    <row r="206" spans="1:28">
      <c r="A206" s="398" t="s">
        <v>106</v>
      </c>
      <c r="B206" s="399" t="s">
        <v>504</v>
      </c>
      <c r="C206" s="399" t="s">
        <v>505</v>
      </c>
      <c r="D206" s="400">
        <v>1</v>
      </c>
      <c r="E206" s="400">
        <v>19</v>
      </c>
      <c r="F206" s="400">
        <v>1</v>
      </c>
      <c r="G206" s="400">
        <v>19</v>
      </c>
      <c r="H206" s="400">
        <v>0</v>
      </c>
      <c r="I206" s="400">
        <v>0</v>
      </c>
      <c r="J206" s="400">
        <v>1203</v>
      </c>
      <c r="K206" s="400">
        <v>43977</v>
      </c>
      <c r="L206" s="400">
        <v>0</v>
      </c>
      <c r="M206" s="400">
        <v>0</v>
      </c>
      <c r="N206" s="400">
        <v>0</v>
      </c>
      <c r="O206" s="400">
        <v>0</v>
      </c>
      <c r="P206" s="400">
        <v>1203</v>
      </c>
      <c r="Q206" s="400">
        <v>43977</v>
      </c>
      <c r="R206" s="400">
        <v>0</v>
      </c>
      <c r="S206" s="400">
        <v>0</v>
      </c>
      <c r="T206" s="400">
        <v>0</v>
      </c>
      <c r="U206" s="400">
        <v>0</v>
      </c>
      <c r="V206" s="400">
        <v>36.556100000000001</v>
      </c>
      <c r="W206" s="400">
        <v>0</v>
      </c>
      <c r="X206" s="400">
        <v>0</v>
      </c>
      <c r="Y206" s="400">
        <v>36.556100000000001</v>
      </c>
      <c r="Z206" s="400">
        <v>0</v>
      </c>
      <c r="AA206" s="400">
        <v>0</v>
      </c>
      <c r="AB206" s="399" t="s">
        <v>27</v>
      </c>
    </row>
    <row r="207" spans="1:28">
      <c r="A207" s="398" t="s">
        <v>106</v>
      </c>
      <c r="B207" s="399" t="s">
        <v>506</v>
      </c>
      <c r="C207" s="399" t="s">
        <v>507</v>
      </c>
      <c r="D207" s="400">
        <v>29</v>
      </c>
      <c r="E207" s="400">
        <v>697</v>
      </c>
      <c r="F207" s="400">
        <v>29</v>
      </c>
      <c r="G207" s="400">
        <v>697</v>
      </c>
      <c r="H207" s="400">
        <v>0</v>
      </c>
      <c r="I207" s="400">
        <v>0</v>
      </c>
      <c r="J207" s="400">
        <v>10764</v>
      </c>
      <c r="K207" s="400">
        <v>356290</v>
      </c>
      <c r="L207" s="400">
        <v>0</v>
      </c>
      <c r="M207" s="400">
        <v>0</v>
      </c>
      <c r="N207" s="400">
        <v>0</v>
      </c>
      <c r="O207" s="400">
        <v>0</v>
      </c>
      <c r="P207" s="400">
        <v>5121</v>
      </c>
      <c r="Q207" s="400">
        <v>226208</v>
      </c>
      <c r="R207" s="400">
        <v>5643</v>
      </c>
      <c r="S207" s="400">
        <v>130082</v>
      </c>
      <c r="T207" s="400">
        <v>0</v>
      </c>
      <c r="U207" s="400">
        <v>0</v>
      </c>
      <c r="V207" s="400">
        <v>33.100099999999998</v>
      </c>
      <c r="W207" s="400">
        <v>0</v>
      </c>
      <c r="X207" s="400">
        <v>0</v>
      </c>
      <c r="Y207" s="400">
        <v>44.172600000000003</v>
      </c>
      <c r="Z207" s="400">
        <v>23.0519</v>
      </c>
      <c r="AA207" s="400">
        <v>0</v>
      </c>
      <c r="AB207" s="399" t="s">
        <v>27</v>
      </c>
    </row>
    <row r="208" spans="1:28">
      <c r="A208" s="398" t="s">
        <v>106</v>
      </c>
      <c r="B208" s="399" t="s">
        <v>508</v>
      </c>
      <c r="C208" s="399" t="s">
        <v>509</v>
      </c>
      <c r="D208" s="400">
        <v>1</v>
      </c>
      <c r="E208" s="400">
        <v>28</v>
      </c>
      <c r="F208" s="400">
        <v>1</v>
      </c>
      <c r="G208" s="400">
        <v>28</v>
      </c>
      <c r="H208" s="400">
        <v>0</v>
      </c>
      <c r="I208" s="400">
        <v>0</v>
      </c>
      <c r="J208" s="400">
        <v>424</v>
      </c>
      <c r="K208" s="400">
        <v>11309</v>
      </c>
      <c r="L208" s="400">
        <v>0</v>
      </c>
      <c r="M208" s="400">
        <v>0</v>
      </c>
      <c r="N208" s="400">
        <v>0</v>
      </c>
      <c r="O208" s="400">
        <v>0</v>
      </c>
      <c r="P208" s="400">
        <v>424</v>
      </c>
      <c r="Q208" s="400">
        <v>11309</v>
      </c>
      <c r="R208" s="400">
        <v>0</v>
      </c>
      <c r="S208" s="400">
        <v>0</v>
      </c>
      <c r="T208" s="400">
        <v>0</v>
      </c>
      <c r="U208" s="400">
        <v>0</v>
      </c>
      <c r="V208" s="400">
        <v>26.6722</v>
      </c>
      <c r="W208" s="400">
        <v>0</v>
      </c>
      <c r="X208" s="400">
        <v>0</v>
      </c>
      <c r="Y208" s="400">
        <v>26.6722</v>
      </c>
      <c r="Z208" s="400">
        <v>0</v>
      </c>
      <c r="AA208" s="400">
        <v>0</v>
      </c>
      <c r="AB208" s="399" t="s">
        <v>27</v>
      </c>
    </row>
    <row r="209" spans="1:28">
      <c r="A209" s="398" t="s">
        <v>106</v>
      </c>
      <c r="B209" s="399" t="s">
        <v>510</v>
      </c>
      <c r="C209" s="399" t="s">
        <v>511</v>
      </c>
      <c r="D209" s="400">
        <v>17</v>
      </c>
      <c r="E209" s="400">
        <v>332</v>
      </c>
      <c r="F209" s="400">
        <v>17</v>
      </c>
      <c r="G209" s="400">
        <v>332</v>
      </c>
      <c r="H209" s="400">
        <v>0</v>
      </c>
      <c r="I209" s="400">
        <v>0</v>
      </c>
      <c r="J209" s="400">
        <v>8247</v>
      </c>
      <c r="K209" s="400">
        <v>336955</v>
      </c>
      <c r="L209" s="400">
        <v>0</v>
      </c>
      <c r="M209" s="400">
        <v>0</v>
      </c>
      <c r="N209" s="400">
        <v>0</v>
      </c>
      <c r="O209" s="400">
        <v>0</v>
      </c>
      <c r="P209" s="400">
        <v>0</v>
      </c>
      <c r="Q209" s="400">
        <v>0</v>
      </c>
      <c r="R209" s="400">
        <v>8247</v>
      </c>
      <c r="S209" s="400">
        <v>336955</v>
      </c>
      <c r="T209" s="400">
        <v>0</v>
      </c>
      <c r="U209" s="400">
        <v>0</v>
      </c>
      <c r="V209" s="400">
        <v>40.857900000000001</v>
      </c>
      <c r="W209" s="400">
        <v>0</v>
      </c>
      <c r="X209" s="400">
        <v>0</v>
      </c>
      <c r="Y209" s="400">
        <v>0</v>
      </c>
      <c r="Z209" s="400">
        <v>40.857900000000001</v>
      </c>
      <c r="AA209" s="400">
        <v>0</v>
      </c>
      <c r="AB209" s="399" t="s">
        <v>27</v>
      </c>
    </row>
    <row r="210" spans="1:28">
      <c r="A210" s="398" t="s">
        <v>109</v>
      </c>
      <c r="B210" s="399" t="s">
        <v>512</v>
      </c>
      <c r="C210" s="399" t="s">
        <v>513</v>
      </c>
      <c r="D210" s="400">
        <v>25</v>
      </c>
      <c r="E210" s="400">
        <v>1114</v>
      </c>
      <c r="F210" s="400">
        <v>0</v>
      </c>
      <c r="G210" s="400">
        <v>0</v>
      </c>
      <c r="H210" s="400">
        <v>25</v>
      </c>
      <c r="I210" s="400">
        <v>1114</v>
      </c>
      <c r="J210" s="400">
        <v>8329</v>
      </c>
      <c r="K210" s="400">
        <v>2714166</v>
      </c>
      <c r="L210" s="400">
        <v>0</v>
      </c>
      <c r="M210" s="400">
        <v>0</v>
      </c>
      <c r="N210" s="400">
        <v>0</v>
      </c>
      <c r="O210" s="400">
        <v>0</v>
      </c>
      <c r="P210" s="400">
        <v>0</v>
      </c>
      <c r="Q210" s="400">
        <v>0</v>
      </c>
      <c r="R210" s="400">
        <v>0</v>
      </c>
      <c r="S210" s="400">
        <v>0</v>
      </c>
      <c r="T210" s="400">
        <v>8329</v>
      </c>
      <c r="U210" s="400">
        <v>2714166</v>
      </c>
      <c r="V210" s="400">
        <v>325.86939999999998</v>
      </c>
      <c r="W210" s="400">
        <v>0</v>
      </c>
      <c r="X210" s="400">
        <v>0</v>
      </c>
      <c r="Y210" s="400">
        <v>0</v>
      </c>
      <c r="Z210" s="400">
        <v>0</v>
      </c>
      <c r="AA210" s="400">
        <v>325.86939999999998</v>
      </c>
      <c r="AB210" s="399" t="s">
        <v>27</v>
      </c>
    </row>
    <row r="211" spans="1:28">
      <c r="A211" s="398" t="s">
        <v>109</v>
      </c>
      <c r="B211" s="399" t="s">
        <v>514</v>
      </c>
      <c r="C211" s="399" t="s">
        <v>515</v>
      </c>
      <c r="D211" s="400">
        <v>19</v>
      </c>
      <c r="E211" s="400">
        <v>201</v>
      </c>
      <c r="F211" s="400">
        <v>19</v>
      </c>
      <c r="G211" s="400">
        <v>201</v>
      </c>
      <c r="H211" s="400">
        <v>0</v>
      </c>
      <c r="I211" s="400">
        <v>0</v>
      </c>
      <c r="J211" s="400">
        <v>10162</v>
      </c>
      <c r="K211" s="400">
        <v>152430</v>
      </c>
      <c r="L211" s="400">
        <v>0</v>
      </c>
      <c r="M211" s="400">
        <v>0</v>
      </c>
      <c r="N211" s="400">
        <v>10162</v>
      </c>
      <c r="O211" s="400">
        <v>152430</v>
      </c>
      <c r="P211" s="400">
        <v>0</v>
      </c>
      <c r="Q211" s="400">
        <v>0</v>
      </c>
      <c r="R211" s="400">
        <v>0</v>
      </c>
      <c r="S211" s="400">
        <v>0</v>
      </c>
      <c r="T211" s="400">
        <v>0</v>
      </c>
      <c r="U211" s="400">
        <v>0</v>
      </c>
      <c r="V211" s="400">
        <v>15</v>
      </c>
      <c r="W211" s="400">
        <v>0</v>
      </c>
      <c r="X211" s="400">
        <v>15</v>
      </c>
      <c r="Y211" s="400">
        <v>0</v>
      </c>
      <c r="Z211" s="400">
        <v>0</v>
      </c>
      <c r="AA211" s="400">
        <v>0</v>
      </c>
      <c r="AB211" s="399" t="s">
        <v>27</v>
      </c>
    </row>
    <row r="212" spans="1:28">
      <c r="A212" s="398" t="s">
        <v>115</v>
      </c>
      <c r="B212" s="399" t="s">
        <v>516</v>
      </c>
      <c r="C212" s="399" t="s">
        <v>517</v>
      </c>
      <c r="D212" s="400">
        <v>1</v>
      </c>
      <c r="E212" s="400">
        <v>19</v>
      </c>
      <c r="F212" s="400">
        <v>1</v>
      </c>
      <c r="G212" s="400">
        <v>19</v>
      </c>
      <c r="H212" s="400">
        <v>0</v>
      </c>
      <c r="I212" s="400">
        <v>0</v>
      </c>
      <c r="J212" s="400">
        <v>276</v>
      </c>
      <c r="K212" s="400">
        <v>3987</v>
      </c>
      <c r="L212" s="400">
        <v>0</v>
      </c>
      <c r="M212" s="400">
        <v>0</v>
      </c>
      <c r="N212" s="400">
        <v>0</v>
      </c>
      <c r="O212" s="400">
        <v>0</v>
      </c>
      <c r="P212" s="400">
        <v>0</v>
      </c>
      <c r="Q212" s="400">
        <v>0</v>
      </c>
      <c r="R212" s="400">
        <v>276</v>
      </c>
      <c r="S212" s="400">
        <v>3987</v>
      </c>
      <c r="T212" s="400">
        <v>0</v>
      </c>
      <c r="U212" s="400">
        <v>0</v>
      </c>
      <c r="V212" s="400">
        <v>14.4457</v>
      </c>
      <c r="W212" s="400">
        <v>0</v>
      </c>
      <c r="X212" s="400">
        <v>0</v>
      </c>
      <c r="Y212" s="400">
        <v>0</v>
      </c>
      <c r="Z212" s="400">
        <v>14.4457</v>
      </c>
      <c r="AA212" s="400">
        <v>0</v>
      </c>
      <c r="AB212" s="399" t="s">
        <v>27</v>
      </c>
    </row>
    <row r="213" spans="1:28">
      <c r="A213" s="398" t="s">
        <v>115</v>
      </c>
      <c r="B213" s="399" t="s">
        <v>518</v>
      </c>
      <c r="C213" s="399" t="s">
        <v>519</v>
      </c>
      <c r="D213" s="400">
        <v>7</v>
      </c>
      <c r="E213" s="400">
        <v>133</v>
      </c>
      <c r="F213" s="400">
        <v>7</v>
      </c>
      <c r="G213" s="400">
        <v>133</v>
      </c>
      <c r="H213" s="400">
        <v>0</v>
      </c>
      <c r="I213" s="400">
        <v>0</v>
      </c>
      <c r="J213" s="400">
        <v>4387</v>
      </c>
      <c r="K213" s="400">
        <v>83342</v>
      </c>
      <c r="L213" s="400">
        <v>0</v>
      </c>
      <c r="M213" s="400">
        <v>0</v>
      </c>
      <c r="N213" s="400">
        <v>0</v>
      </c>
      <c r="O213" s="400">
        <v>0</v>
      </c>
      <c r="P213" s="400">
        <v>0</v>
      </c>
      <c r="Q213" s="400">
        <v>0</v>
      </c>
      <c r="R213" s="400">
        <v>4387</v>
      </c>
      <c r="S213" s="400">
        <v>83342</v>
      </c>
      <c r="T213" s="400">
        <v>0</v>
      </c>
      <c r="U213" s="400">
        <v>0</v>
      </c>
      <c r="V213" s="400">
        <v>18.997499999999999</v>
      </c>
      <c r="W213" s="400">
        <v>0</v>
      </c>
      <c r="X213" s="400">
        <v>0</v>
      </c>
      <c r="Y213" s="400">
        <v>0</v>
      </c>
      <c r="Z213" s="400">
        <v>18.997499999999999</v>
      </c>
      <c r="AA213" s="400">
        <v>0</v>
      </c>
      <c r="AB213" s="399" t="s">
        <v>27</v>
      </c>
    </row>
    <row r="214" spans="1:28">
      <c r="A214" s="398" t="s">
        <v>115</v>
      </c>
      <c r="B214" s="399" t="s">
        <v>520</v>
      </c>
      <c r="C214" s="399" t="s">
        <v>521</v>
      </c>
      <c r="D214" s="400">
        <v>7</v>
      </c>
      <c r="E214" s="400">
        <v>133</v>
      </c>
      <c r="F214" s="400">
        <v>7</v>
      </c>
      <c r="G214" s="400">
        <v>133</v>
      </c>
      <c r="H214" s="400">
        <v>0</v>
      </c>
      <c r="I214" s="400">
        <v>0</v>
      </c>
      <c r="J214" s="400">
        <v>4256</v>
      </c>
      <c r="K214" s="400">
        <v>79590</v>
      </c>
      <c r="L214" s="400">
        <v>0</v>
      </c>
      <c r="M214" s="400">
        <v>0</v>
      </c>
      <c r="N214" s="400">
        <v>0</v>
      </c>
      <c r="O214" s="400">
        <v>0</v>
      </c>
      <c r="P214" s="400">
        <v>0</v>
      </c>
      <c r="Q214" s="400">
        <v>0</v>
      </c>
      <c r="R214" s="400">
        <v>4256</v>
      </c>
      <c r="S214" s="400">
        <v>79590</v>
      </c>
      <c r="T214" s="400">
        <v>0</v>
      </c>
      <c r="U214" s="400">
        <v>0</v>
      </c>
      <c r="V214" s="400">
        <v>18.700700000000001</v>
      </c>
      <c r="W214" s="400">
        <v>0</v>
      </c>
      <c r="X214" s="400">
        <v>0</v>
      </c>
      <c r="Y214" s="400">
        <v>0</v>
      </c>
      <c r="Z214" s="400">
        <v>18.700700000000001</v>
      </c>
      <c r="AA214" s="400">
        <v>0</v>
      </c>
      <c r="AB214" s="399" t="s">
        <v>27</v>
      </c>
    </row>
    <row r="215" spans="1:28">
      <c r="A215" s="398" t="s">
        <v>115</v>
      </c>
      <c r="B215" s="399" t="s">
        <v>522</v>
      </c>
      <c r="C215" s="399" t="s">
        <v>523</v>
      </c>
      <c r="D215" s="400">
        <v>4</v>
      </c>
      <c r="E215" s="400">
        <v>70</v>
      </c>
      <c r="F215" s="400">
        <v>4</v>
      </c>
      <c r="G215" s="400">
        <v>70</v>
      </c>
      <c r="H215" s="400">
        <v>0</v>
      </c>
      <c r="I215" s="400">
        <v>0</v>
      </c>
      <c r="J215" s="400">
        <v>3340</v>
      </c>
      <c r="K215" s="400">
        <v>66251</v>
      </c>
      <c r="L215" s="400">
        <v>0</v>
      </c>
      <c r="M215" s="400">
        <v>0</v>
      </c>
      <c r="N215" s="400">
        <v>0</v>
      </c>
      <c r="O215" s="400">
        <v>0</v>
      </c>
      <c r="P215" s="400">
        <v>0</v>
      </c>
      <c r="Q215" s="400">
        <v>0</v>
      </c>
      <c r="R215" s="400">
        <v>3340</v>
      </c>
      <c r="S215" s="400">
        <v>66251</v>
      </c>
      <c r="T215" s="400">
        <v>0</v>
      </c>
      <c r="U215" s="400">
        <v>0</v>
      </c>
      <c r="V215" s="400">
        <v>19.835599999999999</v>
      </c>
      <c r="W215" s="400">
        <v>0</v>
      </c>
      <c r="X215" s="400">
        <v>0</v>
      </c>
      <c r="Y215" s="400">
        <v>0</v>
      </c>
      <c r="Z215" s="400">
        <v>19.835599999999999</v>
      </c>
      <c r="AA215" s="400">
        <v>0</v>
      </c>
      <c r="AB215" s="399" t="s">
        <v>27</v>
      </c>
    </row>
    <row r="216" spans="1:28">
      <c r="A216" s="398" t="s">
        <v>115</v>
      </c>
      <c r="B216" s="399" t="s">
        <v>524</v>
      </c>
      <c r="C216" s="399" t="s">
        <v>525</v>
      </c>
      <c r="D216" s="400">
        <v>11</v>
      </c>
      <c r="E216" s="400">
        <v>207</v>
      </c>
      <c r="F216" s="400">
        <v>11</v>
      </c>
      <c r="G216" s="400">
        <v>207</v>
      </c>
      <c r="H216" s="400">
        <v>0</v>
      </c>
      <c r="I216" s="400">
        <v>0</v>
      </c>
      <c r="J216" s="400">
        <v>2457</v>
      </c>
      <c r="K216" s="400">
        <v>33648</v>
      </c>
      <c r="L216" s="400">
        <v>0</v>
      </c>
      <c r="M216" s="400">
        <v>0</v>
      </c>
      <c r="N216" s="400">
        <v>0</v>
      </c>
      <c r="O216" s="400">
        <v>0</v>
      </c>
      <c r="P216" s="400">
        <v>0</v>
      </c>
      <c r="Q216" s="400">
        <v>0</v>
      </c>
      <c r="R216" s="400">
        <v>2457</v>
      </c>
      <c r="S216" s="400">
        <v>33648</v>
      </c>
      <c r="T216" s="400">
        <v>0</v>
      </c>
      <c r="U216" s="400">
        <v>0</v>
      </c>
      <c r="V216" s="400">
        <v>13.694699999999999</v>
      </c>
      <c r="W216" s="400">
        <v>0</v>
      </c>
      <c r="X216" s="400">
        <v>0</v>
      </c>
      <c r="Y216" s="400">
        <v>0</v>
      </c>
      <c r="Z216" s="400">
        <v>13.694699999999999</v>
      </c>
      <c r="AA216" s="400">
        <v>0</v>
      </c>
      <c r="AB216" s="399" t="s">
        <v>27</v>
      </c>
    </row>
    <row r="217" spans="1:28">
      <c r="A217" s="398" t="s">
        <v>115</v>
      </c>
      <c r="B217" s="399" t="s">
        <v>526</v>
      </c>
      <c r="C217" s="399" t="s">
        <v>527</v>
      </c>
      <c r="D217" s="400">
        <v>12</v>
      </c>
      <c r="E217" s="400">
        <v>224</v>
      </c>
      <c r="F217" s="400">
        <v>12</v>
      </c>
      <c r="G217" s="400">
        <v>224</v>
      </c>
      <c r="H217" s="400">
        <v>0</v>
      </c>
      <c r="I217" s="400">
        <v>0</v>
      </c>
      <c r="J217" s="400">
        <v>20668</v>
      </c>
      <c r="K217" s="400">
        <v>422552</v>
      </c>
      <c r="L217" s="400">
        <v>0</v>
      </c>
      <c r="M217" s="400">
        <v>0</v>
      </c>
      <c r="N217" s="400">
        <v>0</v>
      </c>
      <c r="O217" s="400">
        <v>0</v>
      </c>
      <c r="P217" s="400">
        <v>0</v>
      </c>
      <c r="Q217" s="400">
        <v>0</v>
      </c>
      <c r="R217" s="400">
        <v>20668</v>
      </c>
      <c r="S217" s="400">
        <v>422552</v>
      </c>
      <c r="T217" s="400">
        <v>0</v>
      </c>
      <c r="U217" s="400">
        <v>0</v>
      </c>
      <c r="V217" s="400">
        <v>20.444700000000001</v>
      </c>
      <c r="W217" s="400">
        <v>0</v>
      </c>
      <c r="X217" s="400">
        <v>0</v>
      </c>
      <c r="Y217" s="400">
        <v>0</v>
      </c>
      <c r="Z217" s="400">
        <v>20.444700000000001</v>
      </c>
      <c r="AA217" s="400">
        <v>0</v>
      </c>
      <c r="AB217" s="399" t="s">
        <v>27</v>
      </c>
    </row>
    <row r="218" spans="1:28">
      <c r="A218" s="398" t="s">
        <v>115</v>
      </c>
      <c r="B218" s="399" t="s">
        <v>528</v>
      </c>
      <c r="C218" s="399" t="s">
        <v>529</v>
      </c>
      <c r="D218" s="400">
        <v>12</v>
      </c>
      <c r="E218" s="400">
        <v>228</v>
      </c>
      <c r="F218" s="400">
        <v>12</v>
      </c>
      <c r="G218" s="400">
        <v>228</v>
      </c>
      <c r="H218" s="400">
        <v>0</v>
      </c>
      <c r="I218" s="400">
        <v>0</v>
      </c>
      <c r="J218" s="400">
        <v>29968</v>
      </c>
      <c r="K218" s="400">
        <v>539424</v>
      </c>
      <c r="L218" s="400">
        <v>0</v>
      </c>
      <c r="M218" s="400">
        <v>0</v>
      </c>
      <c r="N218" s="400">
        <v>0</v>
      </c>
      <c r="O218" s="400">
        <v>0</v>
      </c>
      <c r="P218" s="400">
        <v>0</v>
      </c>
      <c r="Q218" s="400">
        <v>0</v>
      </c>
      <c r="R218" s="400">
        <v>29968</v>
      </c>
      <c r="S218" s="400">
        <v>539424</v>
      </c>
      <c r="T218" s="400">
        <v>0</v>
      </c>
      <c r="U218" s="400">
        <v>0</v>
      </c>
      <c r="V218" s="400">
        <v>18</v>
      </c>
      <c r="W218" s="400">
        <v>0</v>
      </c>
      <c r="X218" s="400">
        <v>0</v>
      </c>
      <c r="Y218" s="400">
        <v>0</v>
      </c>
      <c r="Z218" s="400">
        <v>18</v>
      </c>
      <c r="AA218" s="400">
        <v>0</v>
      </c>
      <c r="AB218" s="399" t="s">
        <v>27</v>
      </c>
    </row>
    <row r="219" spans="1:28">
      <c r="A219" s="398" t="s">
        <v>115</v>
      </c>
      <c r="B219" s="399" t="s">
        <v>530</v>
      </c>
      <c r="C219" s="399" t="s">
        <v>531</v>
      </c>
      <c r="D219" s="400">
        <v>22</v>
      </c>
      <c r="E219" s="400">
        <v>416</v>
      </c>
      <c r="F219" s="400">
        <v>22</v>
      </c>
      <c r="G219" s="400">
        <v>416</v>
      </c>
      <c r="H219" s="400">
        <v>0</v>
      </c>
      <c r="I219" s="400">
        <v>0</v>
      </c>
      <c r="J219" s="400">
        <v>5527</v>
      </c>
      <c r="K219" s="400">
        <v>151706</v>
      </c>
      <c r="L219" s="400">
        <v>0</v>
      </c>
      <c r="M219" s="400">
        <v>0</v>
      </c>
      <c r="N219" s="400">
        <v>0</v>
      </c>
      <c r="O219" s="400">
        <v>0</v>
      </c>
      <c r="P219" s="400">
        <v>0</v>
      </c>
      <c r="Q219" s="400">
        <v>0</v>
      </c>
      <c r="R219" s="400">
        <v>5527</v>
      </c>
      <c r="S219" s="400">
        <v>151706</v>
      </c>
      <c r="T219" s="400">
        <v>0</v>
      </c>
      <c r="U219" s="400">
        <v>0</v>
      </c>
      <c r="V219" s="400">
        <v>27.4482</v>
      </c>
      <c r="W219" s="400">
        <v>0</v>
      </c>
      <c r="X219" s="400">
        <v>0</v>
      </c>
      <c r="Y219" s="400">
        <v>0</v>
      </c>
      <c r="Z219" s="400">
        <v>27.4482</v>
      </c>
      <c r="AA219" s="400">
        <v>0</v>
      </c>
      <c r="AB219" s="399" t="s">
        <v>27</v>
      </c>
    </row>
    <row r="220" spans="1:28">
      <c r="A220" s="398" t="s">
        <v>115</v>
      </c>
      <c r="B220" s="399" t="s">
        <v>532</v>
      </c>
      <c r="C220" s="399" t="s">
        <v>533</v>
      </c>
      <c r="D220" s="400">
        <v>34</v>
      </c>
      <c r="E220" s="400">
        <v>646</v>
      </c>
      <c r="F220" s="400">
        <v>34</v>
      </c>
      <c r="G220" s="400">
        <v>646</v>
      </c>
      <c r="H220" s="400">
        <v>0</v>
      </c>
      <c r="I220" s="400">
        <v>0</v>
      </c>
      <c r="J220" s="400">
        <v>49538</v>
      </c>
      <c r="K220" s="400">
        <v>1119559</v>
      </c>
      <c r="L220" s="400">
        <v>0</v>
      </c>
      <c r="M220" s="400">
        <v>0</v>
      </c>
      <c r="N220" s="400">
        <v>0</v>
      </c>
      <c r="O220" s="400">
        <v>0</v>
      </c>
      <c r="P220" s="400">
        <v>0</v>
      </c>
      <c r="Q220" s="400">
        <v>0</v>
      </c>
      <c r="R220" s="400">
        <v>49538</v>
      </c>
      <c r="S220" s="400">
        <v>1119559</v>
      </c>
      <c r="T220" s="400">
        <v>0</v>
      </c>
      <c r="U220" s="400">
        <v>0</v>
      </c>
      <c r="V220" s="400">
        <v>22.6</v>
      </c>
      <c r="W220" s="400">
        <v>0</v>
      </c>
      <c r="X220" s="400">
        <v>0</v>
      </c>
      <c r="Y220" s="400">
        <v>0</v>
      </c>
      <c r="Z220" s="400">
        <v>22.6</v>
      </c>
      <c r="AA220" s="400">
        <v>0</v>
      </c>
      <c r="AB220" s="399" t="s">
        <v>27</v>
      </c>
    </row>
    <row r="221" spans="1:28">
      <c r="A221" s="398" t="s">
        <v>115</v>
      </c>
      <c r="B221" s="399" t="s">
        <v>534</v>
      </c>
      <c r="C221" s="399" t="s">
        <v>535</v>
      </c>
      <c r="D221" s="400">
        <v>15</v>
      </c>
      <c r="E221" s="400">
        <v>285</v>
      </c>
      <c r="F221" s="400">
        <v>15</v>
      </c>
      <c r="G221" s="400">
        <v>285</v>
      </c>
      <c r="H221" s="400">
        <v>0</v>
      </c>
      <c r="I221" s="400">
        <v>0</v>
      </c>
      <c r="J221" s="400">
        <v>9943</v>
      </c>
      <c r="K221" s="400">
        <v>211069</v>
      </c>
      <c r="L221" s="400">
        <v>0</v>
      </c>
      <c r="M221" s="400">
        <v>0</v>
      </c>
      <c r="N221" s="400">
        <v>0</v>
      </c>
      <c r="O221" s="400">
        <v>0</v>
      </c>
      <c r="P221" s="400">
        <v>0</v>
      </c>
      <c r="Q221" s="400">
        <v>0</v>
      </c>
      <c r="R221" s="400">
        <v>9943</v>
      </c>
      <c r="S221" s="400">
        <v>211069</v>
      </c>
      <c r="T221" s="400">
        <v>0</v>
      </c>
      <c r="U221" s="400">
        <v>0</v>
      </c>
      <c r="V221" s="400">
        <v>21.227900000000002</v>
      </c>
      <c r="W221" s="400">
        <v>0</v>
      </c>
      <c r="X221" s="400">
        <v>0</v>
      </c>
      <c r="Y221" s="400">
        <v>0</v>
      </c>
      <c r="Z221" s="400">
        <v>21.227900000000002</v>
      </c>
      <c r="AA221" s="400">
        <v>0</v>
      </c>
      <c r="AB221" s="399" t="s">
        <v>27</v>
      </c>
    </row>
    <row r="222" spans="1:28">
      <c r="A222" s="398" t="s">
        <v>115</v>
      </c>
      <c r="B222" s="399" t="s">
        <v>536</v>
      </c>
      <c r="C222" s="399" t="s">
        <v>537</v>
      </c>
      <c r="D222" s="400">
        <v>0</v>
      </c>
      <c r="E222" s="400">
        <v>0</v>
      </c>
      <c r="F222" s="400">
        <v>0</v>
      </c>
      <c r="G222" s="400">
        <v>0</v>
      </c>
      <c r="H222" s="400">
        <v>0</v>
      </c>
      <c r="I222" s="400">
        <v>0</v>
      </c>
      <c r="J222" s="400">
        <v>0</v>
      </c>
      <c r="K222" s="400">
        <v>0</v>
      </c>
      <c r="L222" s="400">
        <v>0</v>
      </c>
      <c r="M222" s="400">
        <v>0</v>
      </c>
      <c r="N222" s="400">
        <v>0</v>
      </c>
      <c r="O222" s="400">
        <v>0</v>
      </c>
      <c r="P222" s="400">
        <v>0</v>
      </c>
      <c r="Q222" s="400">
        <v>0</v>
      </c>
      <c r="R222" s="400">
        <v>0</v>
      </c>
      <c r="S222" s="400">
        <v>0</v>
      </c>
      <c r="T222" s="400">
        <v>0</v>
      </c>
      <c r="U222" s="400">
        <v>0</v>
      </c>
      <c r="V222" s="400">
        <v>0</v>
      </c>
      <c r="W222" s="400">
        <v>0</v>
      </c>
      <c r="X222" s="400">
        <v>0</v>
      </c>
      <c r="Y222" s="400">
        <v>0</v>
      </c>
      <c r="Z222" s="400">
        <v>0</v>
      </c>
      <c r="AA222" s="400">
        <v>0</v>
      </c>
      <c r="AB222" s="399" t="s">
        <v>27</v>
      </c>
    </row>
    <row r="223" spans="1:28">
      <c r="A223" s="398" t="s">
        <v>115</v>
      </c>
      <c r="B223" s="399" t="s">
        <v>538</v>
      </c>
      <c r="C223" s="399" t="s">
        <v>539</v>
      </c>
      <c r="D223" s="400">
        <v>3</v>
      </c>
      <c r="E223" s="400">
        <v>55</v>
      </c>
      <c r="F223" s="400">
        <v>3</v>
      </c>
      <c r="G223" s="400">
        <v>55</v>
      </c>
      <c r="H223" s="400">
        <v>0</v>
      </c>
      <c r="I223" s="400">
        <v>0</v>
      </c>
      <c r="J223" s="400">
        <v>1782</v>
      </c>
      <c r="K223" s="400">
        <v>32076</v>
      </c>
      <c r="L223" s="400">
        <v>0</v>
      </c>
      <c r="M223" s="400">
        <v>0</v>
      </c>
      <c r="N223" s="400">
        <v>0</v>
      </c>
      <c r="O223" s="400">
        <v>0</v>
      </c>
      <c r="P223" s="400">
        <v>0</v>
      </c>
      <c r="Q223" s="400">
        <v>0</v>
      </c>
      <c r="R223" s="400">
        <v>1782</v>
      </c>
      <c r="S223" s="400">
        <v>32076</v>
      </c>
      <c r="T223" s="400">
        <v>0</v>
      </c>
      <c r="U223" s="400">
        <v>0</v>
      </c>
      <c r="V223" s="400">
        <v>18</v>
      </c>
      <c r="W223" s="400">
        <v>0</v>
      </c>
      <c r="X223" s="400">
        <v>0</v>
      </c>
      <c r="Y223" s="400">
        <v>0</v>
      </c>
      <c r="Z223" s="400">
        <v>18</v>
      </c>
      <c r="AA223" s="400">
        <v>0</v>
      </c>
      <c r="AB223" s="399" t="s">
        <v>27</v>
      </c>
    </row>
    <row r="224" spans="1:28">
      <c r="A224" s="398" t="s">
        <v>115</v>
      </c>
      <c r="B224" s="399" t="s">
        <v>540</v>
      </c>
      <c r="C224" s="399" t="s">
        <v>541</v>
      </c>
      <c r="D224" s="400">
        <v>0</v>
      </c>
      <c r="E224" s="400">
        <v>0</v>
      </c>
      <c r="F224" s="400">
        <v>0</v>
      </c>
      <c r="G224" s="400">
        <v>0</v>
      </c>
      <c r="H224" s="400">
        <v>0</v>
      </c>
      <c r="I224" s="400">
        <v>0</v>
      </c>
      <c r="J224" s="400">
        <v>0</v>
      </c>
      <c r="K224" s="400">
        <v>0</v>
      </c>
      <c r="L224" s="400">
        <v>0</v>
      </c>
      <c r="M224" s="400">
        <v>0</v>
      </c>
      <c r="N224" s="400">
        <v>0</v>
      </c>
      <c r="O224" s="400">
        <v>0</v>
      </c>
      <c r="P224" s="400">
        <v>0</v>
      </c>
      <c r="Q224" s="400">
        <v>0</v>
      </c>
      <c r="R224" s="400">
        <v>0</v>
      </c>
      <c r="S224" s="400">
        <v>0</v>
      </c>
      <c r="T224" s="400">
        <v>0</v>
      </c>
      <c r="U224" s="400">
        <v>0</v>
      </c>
      <c r="V224" s="400">
        <v>0</v>
      </c>
      <c r="W224" s="400">
        <v>0</v>
      </c>
      <c r="X224" s="400">
        <v>0</v>
      </c>
      <c r="Y224" s="400">
        <v>0</v>
      </c>
      <c r="Z224" s="400">
        <v>0</v>
      </c>
      <c r="AA224" s="400">
        <v>0</v>
      </c>
      <c r="AB224" s="399" t="s">
        <v>27</v>
      </c>
    </row>
    <row r="225" spans="1:28">
      <c r="A225" s="398" t="s">
        <v>115</v>
      </c>
      <c r="B225" s="399" t="s">
        <v>542</v>
      </c>
      <c r="C225" s="399" t="s">
        <v>543</v>
      </c>
      <c r="D225" s="400">
        <v>12</v>
      </c>
      <c r="E225" s="400">
        <v>228</v>
      </c>
      <c r="F225" s="400">
        <v>12</v>
      </c>
      <c r="G225" s="400">
        <v>228</v>
      </c>
      <c r="H225" s="400">
        <v>0</v>
      </c>
      <c r="I225" s="400">
        <v>0</v>
      </c>
      <c r="J225" s="400">
        <v>3912</v>
      </c>
      <c r="K225" s="400">
        <v>82152</v>
      </c>
      <c r="L225" s="400">
        <v>0</v>
      </c>
      <c r="M225" s="400">
        <v>0</v>
      </c>
      <c r="N225" s="400">
        <v>0</v>
      </c>
      <c r="O225" s="400">
        <v>0</v>
      </c>
      <c r="P225" s="400">
        <v>0</v>
      </c>
      <c r="Q225" s="400">
        <v>0</v>
      </c>
      <c r="R225" s="400">
        <v>3912</v>
      </c>
      <c r="S225" s="400">
        <v>82152</v>
      </c>
      <c r="T225" s="400">
        <v>0</v>
      </c>
      <c r="U225" s="400">
        <v>0</v>
      </c>
      <c r="V225" s="400">
        <v>21</v>
      </c>
      <c r="W225" s="400">
        <v>0</v>
      </c>
      <c r="X225" s="400">
        <v>0</v>
      </c>
      <c r="Y225" s="400">
        <v>0</v>
      </c>
      <c r="Z225" s="400">
        <v>21</v>
      </c>
      <c r="AA225" s="400">
        <v>0</v>
      </c>
      <c r="AB225" s="399" t="s">
        <v>27</v>
      </c>
    </row>
    <row r="226" spans="1:28">
      <c r="A226" s="398" t="s">
        <v>544</v>
      </c>
      <c r="B226" s="399" t="s">
        <v>545</v>
      </c>
      <c r="C226" s="399" t="s">
        <v>546</v>
      </c>
      <c r="D226" s="400">
        <v>28</v>
      </c>
      <c r="E226" s="400">
        <v>722</v>
      </c>
      <c r="F226" s="400">
        <v>28</v>
      </c>
      <c r="G226" s="400">
        <v>722</v>
      </c>
      <c r="H226" s="400">
        <v>0</v>
      </c>
      <c r="I226" s="400">
        <v>0</v>
      </c>
      <c r="J226" s="400">
        <v>19351</v>
      </c>
      <c r="K226" s="400">
        <v>563740</v>
      </c>
      <c r="L226" s="400">
        <v>0</v>
      </c>
      <c r="M226" s="400">
        <v>0</v>
      </c>
      <c r="N226" s="400">
        <v>9073</v>
      </c>
      <c r="O226" s="400">
        <v>382699</v>
      </c>
      <c r="P226" s="400">
        <v>5916</v>
      </c>
      <c r="Q226" s="400">
        <v>118970</v>
      </c>
      <c r="R226" s="400">
        <v>4362</v>
      </c>
      <c r="S226" s="400">
        <v>62071</v>
      </c>
      <c r="T226" s="400">
        <v>0</v>
      </c>
      <c r="U226" s="400">
        <v>0</v>
      </c>
      <c r="V226" s="400">
        <v>29.132300000000001</v>
      </c>
      <c r="W226" s="400">
        <v>0</v>
      </c>
      <c r="X226" s="400">
        <v>42.18</v>
      </c>
      <c r="Y226" s="400">
        <v>20.1099</v>
      </c>
      <c r="Z226" s="400">
        <v>14.229900000000001</v>
      </c>
      <c r="AA226" s="400">
        <v>0</v>
      </c>
      <c r="AB226" s="399" t="s">
        <v>27</v>
      </c>
    </row>
    <row r="227" spans="1:28">
      <c r="A227" s="398" t="s">
        <v>120</v>
      </c>
      <c r="B227" s="399" t="s">
        <v>547</v>
      </c>
      <c r="C227" s="399" t="s">
        <v>548</v>
      </c>
      <c r="D227" s="400">
        <v>10</v>
      </c>
      <c r="E227" s="400">
        <v>247</v>
      </c>
      <c r="F227" s="400">
        <v>10</v>
      </c>
      <c r="G227" s="400">
        <v>247</v>
      </c>
      <c r="H227" s="400">
        <v>0</v>
      </c>
      <c r="I227" s="400">
        <v>0</v>
      </c>
      <c r="J227" s="400">
        <v>3412</v>
      </c>
      <c r="K227" s="400">
        <v>99394</v>
      </c>
      <c r="L227" s="400">
        <v>0</v>
      </c>
      <c r="M227" s="400">
        <v>0</v>
      </c>
      <c r="N227" s="400">
        <v>0</v>
      </c>
      <c r="O227" s="400">
        <v>0</v>
      </c>
      <c r="P227" s="400">
        <v>0</v>
      </c>
      <c r="Q227" s="400">
        <v>0</v>
      </c>
      <c r="R227" s="400">
        <v>3412</v>
      </c>
      <c r="S227" s="400">
        <v>99394</v>
      </c>
      <c r="T227" s="400">
        <v>0</v>
      </c>
      <c r="U227" s="400">
        <v>0</v>
      </c>
      <c r="V227" s="400">
        <v>29.130700000000001</v>
      </c>
      <c r="W227" s="400">
        <v>0</v>
      </c>
      <c r="X227" s="400">
        <v>0</v>
      </c>
      <c r="Y227" s="400">
        <v>0</v>
      </c>
      <c r="Z227" s="400">
        <v>29.130700000000001</v>
      </c>
      <c r="AA227" s="400">
        <v>0</v>
      </c>
      <c r="AB227" s="399" t="s">
        <v>27</v>
      </c>
    </row>
    <row r="228" spans="1:28">
      <c r="A228" s="398" t="s">
        <v>120</v>
      </c>
      <c r="B228" s="399" t="s">
        <v>549</v>
      </c>
      <c r="C228" s="399" t="s">
        <v>550</v>
      </c>
      <c r="D228" s="400">
        <v>36</v>
      </c>
      <c r="E228" s="400">
        <v>684</v>
      </c>
      <c r="F228" s="400">
        <v>36</v>
      </c>
      <c r="G228" s="400">
        <v>684</v>
      </c>
      <c r="H228" s="400">
        <v>0</v>
      </c>
      <c r="I228" s="400">
        <v>0</v>
      </c>
      <c r="J228" s="400">
        <v>9081</v>
      </c>
      <c r="K228" s="400">
        <v>168689</v>
      </c>
      <c r="L228" s="400">
        <v>0</v>
      </c>
      <c r="M228" s="400">
        <v>0</v>
      </c>
      <c r="N228" s="400">
        <v>0</v>
      </c>
      <c r="O228" s="400">
        <v>0</v>
      </c>
      <c r="P228" s="400">
        <v>0</v>
      </c>
      <c r="Q228" s="400">
        <v>0</v>
      </c>
      <c r="R228" s="400">
        <v>9081</v>
      </c>
      <c r="S228" s="400">
        <v>168689</v>
      </c>
      <c r="T228" s="400">
        <v>0</v>
      </c>
      <c r="U228" s="400">
        <v>0</v>
      </c>
      <c r="V228" s="400">
        <v>18.576000000000001</v>
      </c>
      <c r="W228" s="400">
        <v>0</v>
      </c>
      <c r="X228" s="400">
        <v>0</v>
      </c>
      <c r="Y228" s="400">
        <v>0</v>
      </c>
      <c r="Z228" s="400">
        <v>18.576000000000001</v>
      </c>
      <c r="AA228" s="400">
        <v>0</v>
      </c>
      <c r="AB228" s="399" t="s">
        <v>27</v>
      </c>
    </row>
    <row r="229" spans="1:28">
      <c r="A229" s="398" t="s">
        <v>120</v>
      </c>
      <c r="B229" s="399" t="s">
        <v>551</v>
      </c>
      <c r="C229" s="399" t="s">
        <v>552</v>
      </c>
      <c r="D229" s="400">
        <v>41</v>
      </c>
      <c r="E229" s="400">
        <v>797</v>
      </c>
      <c r="F229" s="400">
        <v>41</v>
      </c>
      <c r="G229" s="400">
        <v>797</v>
      </c>
      <c r="H229" s="400">
        <v>0</v>
      </c>
      <c r="I229" s="400">
        <v>0</v>
      </c>
      <c r="J229" s="400">
        <v>11422</v>
      </c>
      <c r="K229" s="400">
        <v>189757</v>
      </c>
      <c r="L229" s="400">
        <v>0</v>
      </c>
      <c r="M229" s="400">
        <v>0</v>
      </c>
      <c r="N229" s="400">
        <v>0</v>
      </c>
      <c r="O229" s="400">
        <v>0</v>
      </c>
      <c r="P229" s="400">
        <v>0</v>
      </c>
      <c r="Q229" s="400">
        <v>0</v>
      </c>
      <c r="R229" s="400">
        <v>11422</v>
      </c>
      <c r="S229" s="400">
        <v>189757</v>
      </c>
      <c r="T229" s="400">
        <v>0</v>
      </c>
      <c r="U229" s="400">
        <v>0</v>
      </c>
      <c r="V229" s="400">
        <v>16.613299999999999</v>
      </c>
      <c r="W229" s="400">
        <v>0</v>
      </c>
      <c r="X229" s="400">
        <v>0</v>
      </c>
      <c r="Y229" s="400">
        <v>0</v>
      </c>
      <c r="Z229" s="400">
        <v>16.613299999999999</v>
      </c>
      <c r="AA229" s="400">
        <v>0</v>
      </c>
      <c r="AB229" s="399" t="s">
        <v>27</v>
      </c>
    </row>
    <row r="230" spans="1:28">
      <c r="A230" s="398" t="s">
        <v>120</v>
      </c>
      <c r="B230" s="399" t="s">
        <v>553</v>
      </c>
      <c r="C230" s="399" t="s">
        <v>554</v>
      </c>
      <c r="D230" s="400">
        <v>9</v>
      </c>
      <c r="E230" s="400">
        <v>171</v>
      </c>
      <c r="F230" s="400">
        <v>9</v>
      </c>
      <c r="G230" s="400">
        <v>171</v>
      </c>
      <c r="H230" s="400">
        <v>0</v>
      </c>
      <c r="I230" s="400">
        <v>0</v>
      </c>
      <c r="J230" s="400">
        <v>2999</v>
      </c>
      <c r="K230" s="400">
        <v>52399</v>
      </c>
      <c r="L230" s="400">
        <v>0</v>
      </c>
      <c r="M230" s="400">
        <v>0</v>
      </c>
      <c r="N230" s="400">
        <v>0</v>
      </c>
      <c r="O230" s="400">
        <v>0</v>
      </c>
      <c r="P230" s="400">
        <v>0</v>
      </c>
      <c r="Q230" s="400">
        <v>0</v>
      </c>
      <c r="R230" s="400">
        <v>2999</v>
      </c>
      <c r="S230" s="400">
        <v>52399</v>
      </c>
      <c r="T230" s="400">
        <v>0</v>
      </c>
      <c r="U230" s="400">
        <v>0</v>
      </c>
      <c r="V230" s="400">
        <v>17.472200000000001</v>
      </c>
      <c r="W230" s="400">
        <v>0</v>
      </c>
      <c r="X230" s="400">
        <v>0</v>
      </c>
      <c r="Y230" s="400">
        <v>0</v>
      </c>
      <c r="Z230" s="400">
        <v>17.472200000000001</v>
      </c>
      <c r="AA230" s="400">
        <v>0</v>
      </c>
      <c r="AB230" s="399" t="s">
        <v>27</v>
      </c>
    </row>
    <row r="231" spans="1:28">
      <c r="A231" s="398" t="s">
        <v>120</v>
      </c>
      <c r="B231" s="399" t="s">
        <v>555</v>
      </c>
      <c r="C231" s="399" t="s">
        <v>556</v>
      </c>
      <c r="D231" s="400">
        <v>6</v>
      </c>
      <c r="E231" s="400">
        <v>114</v>
      </c>
      <c r="F231" s="400">
        <v>6</v>
      </c>
      <c r="G231" s="400">
        <v>114</v>
      </c>
      <c r="H231" s="400">
        <v>0</v>
      </c>
      <c r="I231" s="400">
        <v>0</v>
      </c>
      <c r="J231" s="400">
        <v>3007</v>
      </c>
      <c r="K231" s="400">
        <v>51254</v>
      </c>
      <c r="L231" s="400">
        <v>0</v>
      </c>
      <c r="M231" s="400">
        <v>0</v>
      </c>
      <c r="N231" s="400">
        <v>0</v>
      </c>
      <c r="O231" s="400">
        <v>0</v>
      </c>
      <c r="P231" s="400">
        <v>0</v>
      </c>
      <c r="Q231" s="400">
        <v>0</v>
      </c>
      <c r="R231" s="400">
        <v>3007</v>
      </c>
      <c r="S231" s="400">
        <v>51254</v>
      </c>
      <c r="T231" s="400">
        <v>0</v>
      </c>
      <c r="U231" s="400">
        <v>0</v>
      </c>
      <c r="V231" s="400">
        <v>17.044899999999998</v>
      </c>
      <c r="W231" s="400">
        <v>0</v>
      </c>
      <c r="X231" s="400">
        <v>0</v>
      </c>
      <c r="Y231" s="400">
        <v>0</v>
      </c>
      <c r="Z231" s="400">
        <v>17.044899999999998</v>
      </c>
      <c r="AA231" s="400">
        <v>0</v>
      </c>
      <c r="AB231" s="399" t="s">
        <v>27</v>
      </c>
    </row>
    <row r="232" spans="1:28">
      <c r="A232" s="398" t="s">
        <v>120</v>
      </c>
      <c r="B232" s="399" t="s">
        <v>557</v>
      </c>
      <c r="C232" s="399" t="s">
        <v>558</v>
      </c>
      <c r="D232" s="400">
        <v>16</v>
      </c>
      <c r="E232" s="400">
        <v>304</v>
      </c>
      <c r="F232" s="400">
        <v>16</v>
      </c>
      <c r="G232" s="400">
        <v>304</v>
      </c>
      <c r="H232" s="400">
        <v>0</v>
      </c>
      <c r="I232" s="400">
        <v>0</v>
      </c>
      <c r="J232" s="400">
        <v>8708</v>
      </c>
      <c r="K232" s="400">
        <v>172759</v>
      </c>
      <c r="L232" s="400">
        <v>0</v>
      </c>
      <c r="M232" s="400">
        <v>0</v>
      </c>
      <c r="N232" s="400">
        <v>0</v>
      </c>
      <c r="O232" s="400">
        <v>0</v>
      </c>
      <c r="P232" s="400">
        <v>0</v>
      </c>
      <c r="Q232" s="400">
        <v>0</v>
      </c>
      <c r="R232" s="400">
        <v>8708</v>
      </c>
      <c r="S232" s="400">
        <v>172759</v>
      </c>
      <c r="T232" s="400">
        <v>0</v>
      </c>
      <c r="U232" s="400">
        <v>0</v>
      </c>
      <c r="V232" s="400">
        <v>19.839099999999998</v>
      </c>
      <c r="W232" s="400">
        <v>0</v>
      </c>
      <c r="X232" s="400">
        <v>0</v>
      </c>
      <c r="Y232" s="400">
        <v>0</v>
      </c>
      <c r="Z232" s="400">
        <v>19.839099999999998</v>
      </c>
      <c r="AA232" s="400">
        <v>0</v>
      </c>
      <c r="AB232" s="399" t="s">
        <v>27</v>
      </c>
    </row>
    <row r="233" spans="1:28">
      <c r="A233" s="398" t="s">
        <v>120</v>
      </c>
      <c r="B233" s="399" t="s">
        <v>559</v>
      </c>
      <c r="C233" s="399" t="s">
        <v>560</v>
      </c>
      <c r="D233" s="400">
        <v>1</v>
      </c>
      <c r="E233" s="400">
        <v>26</v>
      </c>
      <c r="F233" s="400">
        <v>1</v>
      </c>
      <c r="G233" s="400">
        <v>26</v>
      </c>
      <c r="H233" s="400">
        <v>0</v>
      </c>
      <c r="I233" s="400">
        <v>0</v>
      </c>
      <c r="J233" s="400">
        <v>527</v>
      </c>
      <c r="K233" s="400">
        <v>11051</v>
      </c>
      <c r="L233" s="400">
        <v>0</v>
      </c>
      <c r="M233" s="400">
        <v>0</v>
      </c>
      <c r="N233" s="400">
        <v>0</v>
      </c>
      <c r="O233" s="400">
        <v>0</v>
      </c>
      <c r="P233" s="400">
        <v>0</v>
      </c>
      <c r="Q233" s="400">
        <v>0</v>
      </c>
      <c r="R233" s="400">
        <v>527</v>
      </c>
      <c r="S233" s="400">
        <v>11051</v>
      </c>
      <c r="T233" s="400">
        <v>0</v>
      </c>
      <c r="U233" s="400">
        <v>0</v>
      </c>
      <c r="V233" s="400">
        <v>20.9696</v>
      </c>
      <c r="W233" s="400">
        <v>0</v>
      </c>
      <c r="X233" s="400">
        <v>0</v>
      </c>
      <c r="Y233" s="400">
        <v>0</v>
      </c>
      <c r="Z233" s="400">
        <v>20.9696</v>
      </c>
      <c r="AA233" s="400">
        <v>0</v>
      </c>
      <c r="AB233" s="399" t="s">
        <v>27</v>
      </c>
    </row>
    <row r="234" spans="1:28">
      <c r="A234" s="398" t="s">
        <v>120</v>
      </c>
      <c r="B234" s="399" t="s">
        <v>561</v>
      </c>
      <c r="C234" s="399" t="s">
        <v>562</v>
      </c>
      <c r="D234" s="400">
        <v>5</v>
      </c>
      <c r="E234" s="400">
        <v>95</v>
      </c>
      <c r="F234" s="400">
        <v>5</v>
      </c>
      <c r="G234" s="400">
        <v>95</v>
      </c>
      <c r="H234" s="400">
        <v>0</v>
      </c>
      <c r="I234" s="400">
        <v>0</v>
      </c>
      <c r="J234" s="400">
        <v>2147</v>
      </c>
      <c r="K234" s="400">
        <v>32542</v>
      </c>
      <c r="L234" s="400">
        <v>0</v>
      </c>
      <c r="M234" s="400">
        <v>0</v>
      </c>
      <c r="N234" s="400">
        <v>0</v>
      </c>
      <c r="O234" s="400">
        <v>0</v>
      </c>
      <c r="P234" s="400">
        <v>0</v>
      </c>
      <c r="Q234" s="400">
        <v>0</v>
      </c>
      <c r="R234" s="400">
        <v>2147</v>
      </c>
      <c r="S234" s="400">
        <v>32542</v>
      </c>
      <c r="T234" s="400">
        <v>0</v>
      </c>
      <c r="U234" s="400">
        <v>0</v>
      </c>
      <c r="V234" s="400">
        <v>15.157</v>
      </c>
      <c r="W234" s="400">
        <v>0</v>
      </c>
      <c r="X234" s="400">
        <v>0</v>
      </c>
      <c r="Y234" s="400">
        <v>0</v>
      </c>
      <c r="Z234" s="400">
        <v>15.157</v>
      </c>
      <c r="AA234" s="400">
        <v>0</v>
      </c>
      <c r="AB234" s="399" t="s">
        <v>27</v>
      </c>
    </row>
    <row r="235" spans="1:28">
      <c r="A235" s="398" t="s">
        <v>120</v>
      </c>
      <c r="B235" s="399" t="s">
        <v>563</v>
      </c>
      <c r="C235" s="399" t="s">
        <v>564</v>
      </c>
      <c r="D235" s="400">
        <v>8</v>
      </c>
      <c r="E235" s="400">
        <v>175</v>
      </c>
      <c r="F235" s="400">
        <v>8</v>
      </c>
      <c r="G235" s="400">
        <v>175</v>
      </c>
      <c r="H235" s="400">
        <v>0</v>
      </c>
      <c r="I235" s="400">
        <v>0</v>
      </c>
      <c r="J235" s="400">
        <v>4606</v>
      </c>
      <c r="K235" s="400">
        <v>73858</v>
      </c>
      <c r="L235" s="400">
        <v>0</v>
      </c>
      <c r="M235" s="400">
        <v>0</v>
      </c>
      <c r="N235" s="400">
        <v>0</v>
      </c>
      <c r="O235" s="400">
        <v>0</v>
      </c>
      <c r="P235" s="400">
        <v>0</v>
      </c>
      <c r="Q235" s="400">
        <v>0</v>
      </c>
      <c r="R235" s="400">
        <v>4606</v>
      </c>
      <c r="S235" s="400">
        <v>73858</v>
      </c>
      <c r="T235" s="400">
        <v>0</v>
      </c>
      <c r="U235" s="400">
        <v>0</v>
      </c>
      <c r="V235" s="400">
        <v>16.0352</v>
      </c>
      <c r="W235" s="400">
        <v>0</v>
      </c>
      <c r="X235" s="400">
        <v>0</v>
      </c>
      <c r="Y235" s="400">
        <v>0</v>
      </c>
      <c r="Z235" s="400">
        <v>16.0352</v>
      </c>
      <c r="AA235" s="400">
        <v>0</v>
      </c>
      <c r="AB235" s="399" t="s">
        <v>27</v>
      </c>
    </row>
    <row r="236" spans="1:28">
      <c r="A236" s="398" t="s">
        <v>123</v>
      </c>
      <c r="B236" s="399" t="s">
        <v>565</v>
      </c>
      <c r="C236" s="399" t="s">
        <v>566</v>
      </c>
      <c r="D236" s="400">
        <v>48</v>
      </c>
      <c r="E236" s="400">
        <v>2244</v>
      </c>
      <c r="F236" s="400">
        <v>0</v>
      </c>
      <c r="G236" s="400">
        <v>0</v>
      </c>
      <c r="H236" s="400">
        <v>48</v>
      </c>
      <c r="I236" s="400">
        <v>2244</v>
      </c>
      <c r="J236" s="400">
        <v>2677</v>
      </c>
      <c r="K236" s="400">
        <v>1070800</v>
      </c>
      <c r="L236" s="400">
        <v>0</v>
      </c>
      <c r="M236" s="400">
        <v>0</v>
      </c>
      <c r="N236" s="400">
        <v>0</v>
      </c>
      <c r="O236" s="400">
        <v>0</v>
      </c>
      <c r="P236" s="400">
        <v>0</v>
      </c>
      <c r="Q236" s="400">
        <v>0</v>
      </c>
      <c r="R236" s="400">
        <v>0</v>
      </c>
      <c r="S236" s="400">
        <v>0</v>
      </c>
      <c r="T236" s="400">
        <v>2677</v>
      </c>
      <c r="U236" s="400">
        <v>1070800</v>
      </c>
      <c r="V236" s="400">
        <v>400</v>
      </c>
      <c r="W236" s="400">
        <v>0</v>
      </c>
      <c r="X236" s="400">
        <v>0</v>
      </c>
      <c r="Y236" s="400">
        <v>0</v>
      </c>
      <c r="Z236" s="400">
        <v>0</v>
      </c>
      <c r="AA236" s="400">
        <v>400</v>
      </c>
      <c r="AB236" s="399" t="s">
        <v>27</v>
      </c>
    </row>
    <row r="237" spans="1:28">
      <c r="A237" s="398" t="s">
        <v>123</v>
      </c>
      <c r="B237" s="399" t="s">
        <v>567</v>
      </c>
      <c r="C237" s="399" t="s">
        <v>568</v>
      </c>
      <c r="D237" s="400">
        <v>42</v>
      </c>
      <c r="E237" s="400">
        <v>1428</v>
      </c>
      <c r="F237" s="400">
        <v>42</v>
      </c>
      <c r="G237" s="400">
        <v>1428</v>
      </c>
      <c r="H237" s="400">
        <v>0</v>
      </c>
      <c r="I237" s="400">
        <v>0</v>
      </c>
      <c r="J237" s="400">
        <v>149269</v>
      </c>
      <c r="K237" s="400">
        <v>12668837</v>
      </c>
      <c r="L237" s="400">
        <v>0</v>
      </c>
      <c r="M237" s="400">
        <v>0</v>
      </c>
      <c r="N237" s="400">
        <v>76236</v>
      </c>
      <c r="O237" s="400">
        <v>7389966</v>
      </c>
      <c r="P237" s="400">
        <v>61604</v>
      </c>
      <c r="Q237" s="400">
        <v>5057938</v>
      </c>
      <c r="R237" s="400">
        <v>11429</v>
      </c>
      <c r="S237" s="400">
        <v>220933</v>
      </c>
      <c r="T237" s="400">
        <v>0</v>
      </c>
      <c r="U237" s="400">
        <v>0</v>
      </c>
      <c r="V237" s="400">
        <v>84.872500000000002</v>
      </c>
      <c r="W237" s="400">
        <v>0</v>
      </c>
      <c r="X237" s="400">
        <v>96.935400000000001</v>
      </c>
      <c r="Y237" s="400">
        <v>82.104100000000003</v>
      </c>
      <c r="Z237" s="400">
        <v>19.3309</v>
      </c>
      <c r="AA237" s="400">
        <v>0</v>
      </c>
      <c r="AB237" s="399" t="s">
        <v>27</v>
      </c>
    </row>
    <row r="238" spans="1:28">
      <c r="A238" s="398" t="s">
        <v>569</v>
      </c>
      <c r="B238" s="399" t="s">
        <v>570</v>
      </c>
      <c r="C238" s="399" t="s">
        <v>571</v>
      </c>
      <c r="D238" s="400">
        <v>125</v>
      </c>
      <c r="E238" s="400">
        <v>3303</v>
      </c>
      <c r="F238" s="400">
        <v>101</v>
      </c>
      <c r="G238" s="400">
        <v>2271</v>
      </c>
      <c r="H238" s="400">
        <v>24</v>
      </c>
      <c r="I238" s="400">
        <v>1032</v>
      </c>
      <c r="J238" s="400">
        <v>41336</v>
      </c>
      <c r="K238" s="400">
        <v>2110000</v>
      </c>
      <c r="L238" s="400">
        <v>186</v>
      </c>
      <c r="M238" s="400">
        <v>139500</v>
      </c>
      <c r="N238" s="400">
        <v>1860</v>
      </c>
      <c r="O238" s="400">
        <v>372000</v>
      </c>
      <c r="P238" s="400">
        <v>18900</v>
      </c>
      <c r="Q238" s="400">
        <v>850500</v>
      </c>
      <c r="R238" s="400">
        <v>18500</v>
      </c>
      <c r="S238" s="400">
        <v>370000</v>
      </c>
      <c r="T238" s="400">
        <v>1890</v>
      </c>
      <c r="U238" s="400">
        <v>378000</v>
      </c>
      <c r="V238" s="400">
        <v>51.045099999999998</v>
      </c>
      <c r="W238" s="400">
        <v>750</v>
      </c>
      <c r="X238" s="400">
        <v>200</v>
      </c>
      <c r="Y238" s="400">
        <v>45</v>
      </c>
      <c r="Z238" s="400">
        <v>20</v>
      </c>
      <c r="AA238" s="400">
        <v>200</v>
      </c>
      <c r="AB238" s="399" t="s">
        <v>27</v>
      </c>
    </row>
    <row r="239" spans="1:28">
      <c r="A239" s="398" t="s">
        <v>569</v>
      </c>
      <c r="B239" s="399" t="s">
        <v>572</v>
      </c>
      <c r="C239" s="399" t="s">
        <v>573</v>
      </c>
      <c r="D239" s="400">
        <v>155</v>
      </c>
      <c r="E239" s="400">
        <v>3098</v>
      </c>
      <c r="F239" s="400">
        <v>155</v>
      </c>
      <c r="G239" s="400">
        <v>3098</v>
      </c>
      <c r="H239" s="400">
        <v>0</v>
      </c>
      <c r="I239" s="400">
        <v>0</v>
      </c>
      <c r="J239" s="400">
        <v>175505</v>
      </c>
      <c r="K239" s="400">
        <v>9469664</v>
      </c>
      <c r="L239" s="400">
        <v>18152</v>
      </c>
      <c r="M239" s="400">
        <v>3118375</v>
      </c>
      <c r="N239" s="400">
        <v>12275</v>
      </c>
      <c r="O239" s="400">
        <v>1901567</v>
      </c>
      <c r="P239" s="400">
        <v>35331</v>
      </c>
      <c r="Q239" s="400">
        <v>1219499</v>
      </c>
      <c r="R239" s="400">
        <v>109747</v>
      </c>
      <c r="S239" s="400">
        <v>3230223</v>
      </c>
      <c r="T239" s="400">
        <v>0</v>
      </c>
      <c r="U239" s="400">
        <v>0</v>
      </c>
      <c r="V239" s="400">
        <v>53.956699999999998</v>
      </c>
      <c r="W239" s="400">
        <v>171.79239999999999</v>
      </c>
      <c r="X239" s="400">
        <v>154.91380000000001</v>
      </c>
      <c r="Y239" s="400">
        <v>34.516399999999997</v>
      </c>
      <c r="Z239" s="400">
        <v>29.433399999999999</v>
      </c>
      <c r="AA239" s="400">
        <v>0</v>
      </c>
      <c r="AB239" s="399" t="s">
        <v>27</v>
      </c>
    </row>
    <row r="240" spans="1:28">
      <c r="A240" s="398" t="s">
        <v>126</v>
      </c>
      <c r="B240" s="399" t="s">
        <v>574</v>
      </c>
      <c r="C240" s="399" t="s">
        <v>575</v>
      </c>
      <c r="D240" s="400">
        <v>9</v>
      </c>
      <c r="E240" s="400">
        <v>377</v>
      </c>
      <c r="F240" s="400">
        <v>9</v>
      </c>
      <c r="G240" s="400">
        <v>377</v>
      </c>
      <c r="H240" s="400">
        <v>0</v>
      </c>
      <c r="I240" s="400">
        <v>0</v>
      </c>
      <c r="J240" s="400">
        <v>7177</v>
      </c>
      <c r="K240" s="400">
        <v>1175783</v>
      </c>
      <c r="L240" s="400">
        <v>4142</v>
      </c>
      <c r="M240" s="400">
        <v>844968</v>
      </c>
      <c r="N240" s="400">
        <v>3035</v>
      </c>
      <c r="O240" s="400">
        <v>330815</v>
      </c>
      <c r="P240" s="400">
        <v>0</v>
      </c>
      <c r="Q240" s="400">
        <v>0</v>
      </c>
      <c r="R240" s="400">
        <v>0</v>
      </c>
      <c r="S240" s="400">
        <v>0</v>
      </c>
      <c r="T240" s="400">
        <v>0</v>
      </c>
      <c r="U240" s="400">
        <v>0</v>
      </c>
      <c r="V240" s="400">
        <v>163.82650000000001</v>
      </c>
      <c r="W240" s="400">
        <v>204</v>
      </c>
      <c r="X240" s="400">
        <v>109</v>
      </c>
      <c r="Y240" s="400">
        <v>0</v>
      </c>
      <c r="Z240" s="400">
        <v>0</v>
      </c>
      <c r="AA240" s="400">
        <v>0</v>
      </c>
      <c r="AB240" s="399" t="s">
        <v>27</v>
      </c>
    </row>
    <row r="241" spans="1:28">
      <c r="A241" s="398" t="s">
        <v>126</v>
      </c>
      <c r="B241" s="399" t="s">
        <v>576</v>
      </c>
      <c r="C241" s="399" t="s">
        <v>577</v>
      </c>
      <c r="D241" s="400">
        <v>1</v>
      </c>
      <c r="E241" s="400">
        <v>19</v>
      </c>
      <c r="F241" s="400">
        <v>1</v>
      </c>
      <c r="G241" s="400">
        <v>19</v>
      </c>
      <c r="H241" s="400">
        <v>0</v>
      </c>
      <c r="I241" s="400">
        <v>0</v>
      </c>
      <c r="J241" s="400">
        <v>1098</v>
      </c>
      <c r="K241" s="400">
        <v>30744</v>
      </c>
      <c r="L241" s="400">
        <v>0</v>
      </c>
      <c r="M241" s="400">
        <v>0</v>
      </c>
      <c r="N241" s="400">
        <v>0</v>
      </c>
      <c r="O241" s="400">
        <v>0</v>
      </c>
      <c r="P241" s="400">
        <v>0</v>
      </c>
      <c r="Q241" s="400">
        <v>0</v>
      </c>
      <c r="R241" s="400">
        <v>1098</v>
      </c>
      <c r="S241" s="400">
        <v>30744</v>
      </c>
      <c r="T241" s="400">
        <v>0</v>
      </c>
      <c r="U241" s="400">
        <v>0</v>
      </c>
      <c r="V241" s="400">
        <v>28</v>
      </c>
      <c r="W241" s="400">
        <v>0</v>
      </c>
      <c r="X241" s="400">
        <v>0</v>
      </c>
      <c r="Y241" s="400">
        <v>0</v>
      </c>
      <c r="Z241" s="400">
        <v>28</v>
      </c>
      <c r="AA241" s="400">
        <v>0</v>
      </c>
      <c r="AB241" s="399" t="s">
        <v>27</v>
      </c>
    </row>
    <row r="242" spans="1:28">
      <c r="A242" s="398" t="s">
        <v>126</v>
      </c>
      <c r="B242" s="399" t="s">
        <v>578</v>
      </c>
      <c r="C242" s="399" t="s">
        <v>579</v>
      </c>
      <c r="D242" s="400">
        <v>0</v>
      </c>
      <c r="E242" s="400">
        <v>0</v>
      </c>
      <c r="F242" s="400">
        <v>0</v>
      </c>
      <c r="G242" s="400">
        <v>0</v>
      </c>
      <c r="H242" s="400">
        <v>0</v>
      </c>
      <c r="I242" s="400">
        <v>0</v>
      </c>
      <c r="J242" s="400">
        <v>0</v>
      </c>
      <c r="K242" s="400">
        <v>0</v>
      </c>
      <c r="L242" s="400">
        <v>0</v>
      </c>
      <c r="M242" s="400">
        <v>0</v>
      </c>
      <c r="N242" s="400">
        <v>0</v>
      </c>
      <c r="O242" s="400">
        <v>0</v>
      </c>
      <c r="P242" s="400">
        <v>0</v>
      </c>
      <c r="Q242" s="400">
        <v>0</v>
      </c>
      <c r="R242" s="400">
        <v>0</v>
      </c>
      <c r="S242" s="400">
        <v>0</v>
      </c>
      <c r="T242" s="400">
        <v>0</v>
      </c>
      <c r="U242" s="400">
        <v>0</v>
      </c>
      <c r="V242" s="400">
        <v>0</v>
      </c>
      <c r="W242" s="400">
        <v>0</v>
      </c>
      <c r="X242" s="400">
        <v>0</v>
      </c>
      <c r="Y242" s="400">
        <v>0</v>
      </c>
      <c r="Z242" s="400">
        <v>0</v>
      </c>
      <c r="AA242" s="400">
        <v>0</v>
      </c>
      <c r="AB242" s="399" t="s">
        <v>27</v>
      </c>
    </row>
    <row r="243" spans="1:28">
      <c r="A243" s="398" t="s">
        <v>126</v>
      </c>
      <c r="B243" s="399" t="s">
        <v>580</v>
      </c>
      <c r="C243" s="399" t="s">
        <v>581</v>
      </c>
      <c r="D243" s="400">
        <v>11</v>
      </c>
      <c r="E243" s="400">
        <v>197</v>
      </c>
      <c r="F243" s="400">
        <v>11</v>
      </c>
      <c r="G243" s="400">
        <v>197</v>
      </c>
      <c r="H243" s="400">
        <v>0</v>
      </c>
      <c r="I243" s="400">
        <v>0</v>
      </c>
      <c r="J243" s="400">
        <v>4012</v>
      </c>
      <c r="K243" s="400">
        <v>112336</v>
      </c>
      <c r="L243" s="400">
        <v>0</v>
      </c>
      <c r="M243" s="400">
        <v>0</v>
      </c>
      <c r="N243" s="400">
        <v>0</v>
      </c>
      <c r="O243" s="400">
        <v>0</v>
      </c>
      <c r="P243" s="400">
        <v>0</v>
      </c>
      <c r="Q243" s="400">
        <v>0</v>
      </c>
      <c r="R243" s="400">
        <v>4012</v>
      </c>
      <c r="S243" s="400">
        <v>112336</v>
      </c>
      <c r="T243" s="400">
        <v>0</v>
      </c>
      <c r="U243" s="400">
        <v>0</v>
      </c>
      <c r="V243" s="400">
        <v>28</v>
      </c>
      <c r="W243" s="400">
        <v>0</v>
      </c>
      <c r="X243" s="400">
        <v>0</v>
      </c>
      <c r="Y243" s="400">
        <v>0</v>
      </c>
      <c r="Z243" s="400">
        <v>28</v>
      </c>
      <c r="AA243" s="400">
        <v>0</v>
      </c>
      <c r="AB243" s="399" t="s">
        <v>27</v>
      </c>
    </row>
    <row r="244" spans="1:28">
      <c r="A244" s="398" t="s">
        <v>126</v>
      </c>
      <c r="B244" s="399" t="s">
        <v>582</v>
      </c>
      <c r="C244" s="399" t="s">
        <v>583</v>
      </c>
      <c r="D244" s="400">
        <v>139</v>
      </c>
      <c r="E244" s="400">
        <v>2918</v>
      </c>
      <c r="F244" s="400">
        <v>139</v>
      </c>
      <c r="G244" s="400">
        <v>2918</v>
      </c>
      <c r="H244" s="400">
        <v>0</v>
      </c>
      <c r="I244" s="400">
        <v>0</v>
      </c>
      <c r="J244" s="400">
        <v>124664</v>
      </c>
      <c r="K244" s="400">
        <v>6309087</v>
      </c>
      <c r="L244" s="400">
        <v>0</v>
      </c>
      <c r="M244" s="400">
        <v>0</v>
      </c>
      <c r="N244" s="400">
        <v>0</v>
      </c>
      <c r="O244" s="400">
        <v>0</v>
      </c>
      <c r="P244" s="400">
        <v>4015</v>
      </c>
      <c r="Q244" s="400">
        <v>517935</v>
      </c>
      <c r="R244" s="400">
        <v>120649</v>
      </c>
      <c r="S244" s="400">
        <v>5791152</v>
      </c>
      <c r="T244" s="400">
        <v>0</v>
      </c>
      <c r="U244" s="400">
        <v>0</v>
      </c>
      <c r="V244" s="400">
        <v>50.608699999999999</v>
      </c>
      <c r="W244" s="400">
        <v>0</v>
      </c>
      <c r="X244" s="400">
        <v>0</v>
      </c>
      <c r="Y244" s="400">
        <v>129</v>
      </c>
      <c r="Z244" s="400">
        <v>48</v>
      </c>
      <c r="AA244" s="400">
        <v>0</v>
      </c>
      <c r="AB244" s="399" t="s">
        <v>27</v>
      </c>
    </row>
    <row r="245" spans="1:28">
      <c r="A245" s="398" t="s">
        <v>126</v>
      </c>
      <c r="B245" s="399" t="s">
        <v>584</v>
      </c>
      <c r="C245" s="399" t="s">
        <v>585</v>
      </c>
      <c r="D245" s="400">
        <v>2</v>
      </c>
      <c r="E245" s="400">
        <v>38</v>
      </c>
      <c r="F245" s="400">
        <v>2</v>
      </c>
      <c r="G245" s="400">
        <v>38</v>
      </c>
      <c r="H245" s="400">
        <v>0</v>
      </c>
      <c r="I245" s="400">
        <v>0</v>
      </c>
      <c r="J245" s="400">
        <v>2280</v>
      </c>
      <c r="K245" s="400">
        <v>38760</v>
      </c>
      <c r="L245" s="400">
        <v>0</v>
      </c>
      <c r="M245" s="400">
        <v>0</v>
      </c>
      <c r="N245" s="400">
        <v>0</v>
      </c>
      <c r="O245" s="400">
        <v>0</v>
      </c>
      <c r="P245" s="400">
        <v>0</v>
      </c>
      <c r="Q245" s="400">
        <v>0</v>
      </c>
      <c r="R245" s="400">
        <v>2280</v>
      </c>
      <c r="S245" s="400">
        <v>38760</v>
      </c>
      <c r="T245" s="400">
        <v>0</v>
      </c>
      <c r="U245" s="400">
        <v>0</v>
      </c>
      <c r="V245" s="400">
        <v>17</v>
      </c>
      <c r="W245" s="400">
        <v>0</v>
      </c>
      <c r="X245" s="400">
        <v>0</v>
      </c>
      <c r="Y245" s="400">
        <v>0</v>
      </c>
      <c r="Z245" s="400">
        <v>17</v>
      </c>
      <c r="AA245" s="400">
        <v>0</v>
      </c>
      <c r="AB245" s="399" t="s">
        <v>27</v>
      </c>
    </row>
    <row r="246" spans="1:28">
      <c r="A246" s="398" t="s">
        <v>126</v>
      </c>
      <c r="B246" s="399" t="s">
        <v>586</v>
      </c>
      <c r="C246" s="399" t="s">
        <v>587</v>
      </c>
      <c r="D246" s="400">
        <v>70</v>
      </c>
      <c r="E246" s="400">
        <v>1251</v>
      </c>
      <c r="F246" s="400">
        <v>70</v>
      </c>
      <c r="G246" s="400">
        <v>1251</v>
      </c>
      <c r="H246" s="400">
        <v>0</v>
      </c>
      <c r="I246" s="400">
        <v>0</v>
      </c>
      <c r="J246" s="400">
        <v>63869</v>
      </c>
      <c r="K246" s="400">
        <v>2682498</v>
      </c>
      <c r="L246" s="400">
        <v>0</v>
      </c>
      <c r="M246" s="400">
        <v>0</v>
      </c>
      <c r="N246" s="400">
        <v>0</v>
      </c>
      <c r="O246" s="400">
        <v>0</v>
      </c>
      <c r="P246" s="400">
        <v>0</v>
      </c>
      <c r="Q246" s="400">
        <v>0</v>
      </c>
      <c r="R246" s="400">
        <v>63869</v>
      </c>
      <c r="S246" s="400">
        <v>2682498</v>
      </c>
      <c r="T246" s="400">
        <v>0</v>
      </c>
      <c r="U246" s="400">
        <v>0</v>
      </c>
      <c r="V246" s="400">
        <v>42</v>
      </c>
      <c r="W246" s="400">
        <v>0</v>
      </c>
      <c r="X246" s="400">
        <v>0</v>
      </c>
      <c r="Y246" s="400">
        <v>0</v>
      </c>
      <c r="Z246" s="400">
        <v>42</v>
      </c>
      <c r="AA246" s="400">
        <v>0</v>
      </c>
      <c r="AB246" s="399" t="s">
        <v>27</v>
      </c>
    </row>
    <row r="247" spans="1:28">
      <c r="A247" s="398" t="s">
        <v>126</v>
      </c>
      <c r="B247" s="399" t="s">
        <v>588</v>
      </c>
      <c r="C247" s="399" t="s">
        <v>589</v>
      </c>
      <c r="D247" s="400">
        <v>75</v>
      </c>
      <c r="E247" s="400">
        <v>1738</v>
      </c>
      <c r="F247" s="400">
        <v>75</v>
      </c>
      <c r="G247" s="400">
        <v>1738</v>
      </c>
      <c r="H247" s="400">
        <v>0</v>
      </c>
      <c r="I247" s="400">
        <v>0</v>
      </c>
      <c r="J247" s="400">
        <v>81000</v>
      </c>
      <c r="K247" s="400">
        <v>5950800</v>
      </c>
      <c r="L247" s="400">
        <v>0</v>
      </c>
      <c r="M247" s="400">
        <v>0</v>
      </c>
      <c r="N247" s="400">
        <v>0</v>
      </c>
      <c r="O247" s="400">
        <v>0</v>
      </c>
      <c r="P247" s="400">
        <v>14040</v>
      </c>
      <c r="Q247" s="400">
        <v>1263600</v>
      </c>
      <c r="R247" s="400">
        <v>66960</v>
      </c>
      <c r="S247" s="400">
        <v>4687200</v>
      </c>
      <c r="T247" s="400">
        <v>0</v>
      </c>
      <c r="U247" s="400">
        <v>0</v>
      </c>
      <c r="V247" s="400">
        <v>73.466700000000003</v>
      </c>
      <c r="W247" s="400">
        <v>0</v>
      </c>
      <c r="X247" s="400">
        <v>0</v>
      </c>
      <c r="Y247" s="400">
        <v>90</v>
      </c>
      <c r="Z247" s="400">
        <v>70</v>
      </c>
      <c r="AA247" s="400">
        <v>0</v>
      </c>
      <c r="AB247" s="399" t="s">
        <v>27</v>
      </c>
    </row>
    <row r="248" spans="1:28">
      <c r="A248" s="398" t="s">
        <v>590</v>
      </c>
      <c r="B248" s="399" t="s">
        <v>591</v>
      </c>
      <c r="C248" s="399" t="s">
        <v>592</v>
      </c>
      <c r="D248" s="400">
        <v>24</v>
      </c>
      <c r="E248" s="400">
        <v>829</v>
      </c>
      <c r="F248" s="400">
        <v>24</v>
      </c>
      <c r="G248" s="400">
        <v>829</v>
      </c>
      <c r="H248" s="400">
        <v>0</v>
      </c>
      <c r="I248" s="400">
        <v>0</v>
      </c>
      <c r="J248" s="400">
        <v>18812</v>
      </c>
      <c r="K248" s="400">
        <v>1599291</v>
      </c>
      <c r="L248" s="400">
        <v>1286</v>
      </c>
      <c r="M248" s="400">
        <v>900542</v>
      </c>
      <c r="N248" s="400">
        <v>1390</v>
      </c>
      <c r="O248" s="400">
        <v>285540</v>
      </c>
      <c r="P248" s="400">
        <v>8681</v>
      </c>
      <c r="Q248" s="400">
        <v>225640</v>
      </c>
      <c r="R248" s="400">
        <v>7455</v>
      </c>
      <c r="S248" s="400">
        <v>187569</v>
      </c>
      <c r="T248" s="400">
        <v>0</v>
      </c>
      <c r="U248" s="400">
        <v>0</v>
      </c>
      <c r="V248" s="400">
        <v>85.014399999999995</v>
      </c>
      <c r="W248" s="400">
        <v>700.26589999999999</v>
      </c>
      <c r="X248" s="400">
        <v>205.42449999999999</v>
      </c>
      <c r="Y248" s="400">
        <v>25.9924</v>
      </c>
      <c r="Z248" s="400">
        <v>25.1602</v>
      </c>
      <c r="AA248" s="400">
        <v>0</v>
      </c>
      <c r="AB248" s="399" t="s">
        <v>27</v>
      </c>
    </row>
    <row r="249" spans="1:28">
      <c r="A249" s="398" t="s">
        <v>590</v>
      </c>
      <c r="B249" s="399" t="s">
        <v>593</v>
      </c>
      <c r="C249" s="399" t="s">
        <v>594</v>
      </c>
      <c r="D249" s="400">
        <v>14</v>
      </c>
      <c r="E249" s="400">
        <v>397</v>
      </c>
      <c r="F249" s="400">
        <v>14</v>
      </c>
      <c r="G249" s="400">
        <v>397</v>
      </c>
      <c r="H249" s="400">
        <v>0</v>
      </c>
      <c r="I249" s="400">
        <v>0</v>
      </c>
      <c r="J249" s="400">
        <v>37100</v>
      </c>
      <c r="K249" s="400">
        <v>630700</v>
      </c>
      <c r="L249" s="400">
        <v>0</v>
      </c>
      <c r="M249" s="400">
        <v>0</v>
      </c>
      <c r="N249" s="400">
        <v>0</v>
      </c>
      <c r="O249" s="400">
        <v>0</v>
      </c>
      <c r="P249" s="400">
        <v>37100</v>
      </c>
      <c r="Q249" s="400">
        <v>630700</v>
      </c>
      <c r="R249" s="400">
        <v>0</v>
      </c>
      <c r="S249" s="400">
        <v>0</v>
      </c>
      <c r="T249" s="400">
        <v>0</v>
      </c>
      <c r="U249" s="400">
        <v>0</v>
      </c>
      <c r="V249" s="400">
        <v>17</v>
      </c>
      <c r="W249" s="400">
        <v>0</v>
      </c>
      <c r="X249" s="400">
        <v>0</v>
      </c>
      <c r="Y249" s="400">
        <v>17</v>
      </c>
      <c r="Z249" s="400">
        <v>0</v>
      </c>
      <c r="AA249" s="400">
        <v>0</v>
      </c>
      <c r="AB249" s="399" t="s">
        <v>27</v>
      </c>
    </row>
    <row r="250" spans="1:28">
      <c r="A250" s="398" t="s">
        <v>590</v>
      </c>
      <c r="B250" s="399" t="s">
        <v>595</v>
      </c>
      <c r="C250" s="399" t="s">
        <v>596</v>
      </c>
      <c r="D250" s="400">
        <v>15</v>
      </c>
      <c r="E250" s="400">
        <v>435</v>
      </c>
      <c r="F250" s="400">
        <v>15</v>
      </c>
      <c r="G250" s="400">
        <v>435</v>
      </c>
      <c r="H250" s="400">
        <v>0</v>
      </c>
      <c r="I250" s="400">
        <v>0</v>
      </c>
      <c r="J250" s="400">
        <v>8260</v>
      </c>
      <c r="K250" s="400">
        <v>223600</v>
      </c>
      <c r="L250" s="400">
        <v>0</v>
      </c>
      <c r="M250" s="400">
        <v>0</v>
      </c>
      <c r="N250" s="400">
        <v>0</v>
      </c>
      <c r="O250" s="400">
        <v>0</v>
      </c>
      <c r="P250" s="400">
        <v>8260</v>
      </c>
      <c r="Q250" s="400">
        <v>223600</v>
      </c>
      <c r="R250" s="400">
        <v>0</v>
      </c>
      <c r="S250" s="400">
        <v>0</v>
      </c>
      <c r="T250" s="400">
        <v>0</v>
      </c>
      <c r="U250" s="400">
        <v>0</v>
      </c>
      <c r="V250" s="400">
        <v>27.0702</v>
      </c>
      <c r="W250" s="400">
        <v>0</v>
      </c>
      <c r="X250" s="400">
        <v>0</v>
      </c>
      <c r="Y250" s="400">
        <v>27.0702</v>
      </c>
      <c r="Z250" s="400">
        <v>0</v>
      </c>
      <c r="AA250" s="400">
        <v>0</v>
      </c>
      <c r="AB250" s="399" t="s">
        <v>27</v>
      </c>
    </row>
    <row r="251" spans="1:28">
      <c r="A251" s="398" t="s">
        <v>590</v>
      </c>
      <c r="B251" s="399" t="s">
        <v>597</v>
      </c>
      <c r="C251" s="399" t="s">
        <v>598</v>
      </c>
      <c r="D251" s="400">
        <v>2</v>
      </c>
      <c r="E251" s="400">
        <v>74</v>
      </c>
      <c r="F251" s="400">
        <v>2</v>
      </c>
      <c r="G251" s="400">
        <v>74</v>
      </c>
      <c r="H251" s="400">
        <v>0</v>
      </c>
      <c r="I251" s="400">
        <v>0</v>
      </c>
      <c r="J251" s="400">
        <v>2586</v>
      </c>
      <c r="K251" s="400">
        <v>56192</v>
      </c>
      <c r="L251" s="400">
        <v>0</v>
      </c>
      <c r="M251" s="400">
        <v>0</v>
      </c>
      <c r="N251" s="400">
        <v>0</v>
      </c>
      <c r="O251" s="400">
        <v>0</v>
      </c>
      <c r="P251" s="400">
        <v>958</v>
      </c>
      <c r="Q251" s="400">
        <v>15188</v>
      </c>
      <c r="R251" s="400">
        <v>1628</v>
      </c>
      <c r="S251" s="400">
        <v>41004</v>
      </c>
      <c r="T251" s="400">
        <v>0</v>
      </c>
      <c r="U251" s="400">
        <v>0</v>
      </c>
      <c r="V251" s="400">
        <v>21.729299999999999</v>
      </c>
      <c r="W251" s="400">
        <v>0</v>
      </c>
      <c r="X251" s="400">
        <v>0</v>
      </c>
      <c r="Y251" s="400">
        <v>15.853899999999999</v>
      </c>
      <c r="Z251" s="400">
        <v>25.186699999999998</v>
      </c>
      <c r="AA251" s="400">
        <v>0</v>
      </c>
      <c r="AB251" s="399" t="s">
        <v>27</v>
      </c>
    </row>
    <row r="252" spans="1:28">
      <c r="A252" s="398" t="s">
        <v>590</v>
      </c>
      <c r="B252" s="399" t="s">
        <v>599</v>
      </c>
      <c r="C252" s="399" t="s">
        <v>600</v>
      </c>
      <c r="D252" s="400">
        <v>12</v>
      </c>
      <c r="E252" s="400">
        <v>369</v>
      </c>
      <c r="F252" s="400">
        <v>12</v>
      </c>
      <c r="G252" s="400">
        <v>369</v>
      </c>
      <c r="H252" s="400">
        <v>0</v>
      </c>
      <c r="I252" s="400">
        <v>0</v>
      </c>
      <c r="J252" s="400">
        <v>23582</v>
      </c>
      <c r="K252" s="400">
        <v>585066</v>
      </c>
      <c r="L252" s="400">
        <v>0</v>
      </c>
      <c r="M252" s="400">
        <v>0</v>
      </c>
      <c r="N252" s="400">
        <v>5353</v>
      </c>
      <c r="O252" s="400">
        <v>256944</v>
      </c>
      <c r="P252" s="400">
        <v>18229</v>
      </c>
      <c r="Q252" s="400">
        <v>328122</v>
      </c>
      <c r="R252" s="400">
        <v>0</v>
      </c>
      <c r="S252" s="400">
        <v>0</v>
      </c>
      <c r="T252" s="400">
        <v>0</v>
      </c>
      <c r="U252" s="400">
        <v>0</v>
      </c>
      <c r="V252" s="400">
        <v>24.809899999999999</v>
      </c>
      <c r="W252" s="400">
        <v>0</v>
      </c>
      <c r="X252" s="400">
        <v>48</v>
      </c>
      <c r="Y252" s="400">
        <v>18</v>
      </c>
      <c r="Z252" s="400">
        <v>0</v>
      </c>
      <c r="AA252" s="400">
        <v>0</v>
      </c>
      <c r="AB252" s="399" t="s">
        <v>27</v>
      </c>
    </row>
    <row r="253" spans="1:28">
      <c r="A253" s="398" t="s">
        <v>129</v>
      </c>
      <c r="B253" s="399" t="s">
        <v>601</v>
      </c>
      <c r="C253" s="399" t="s">
        <v>602</v>
      </c>
      <c r="D253" s="400">
        <v>167</v>
      </c>
      <c r="E253" s="400">
        <v>2310</v>
      </c>
      <c r="F253" s="400">
        <v>167</v>
      </c>
      <c r="G253" s="400">
        <v>2310</v>
      </c>
      <c r="H253" s="400">
        <v>0</v>
      </c>
      <c r="I253" s="400">
        <v>0</v>
      </c>
      <c r="J253" s="400">
        <v>13683</v>
      </c>
      <c r="K253" s="400">
        <v>1298746</v>
      </c>
      <c r="L253" s="400">
        <v>2316</v>
      </c>
      <c r="M253" s="400">
        <v>473833</v>
      </c>
      <c r="N253" s="400">
        <v>4527</v>
      </c>
      <c r="O253" s="400">
        <v>533381</v>
      </c>
      <c r="P253" s="400">
        <v>3512</v>
      </c>
      <c r="Q253" s="400">
        <v>213742</v>
      </c>
      <c r="R253" s="400">
        <v>3328</v>
      </c>
      <c r="S253" s="400">
        <v>77790</v>
      </c>
      <c r="T253" s="400">
        <v>0</v>
      </c>
      <c r="U253" s="400">
        <v>0</v>
      </c>
      <c r="V253" s="400">
        <v>94.916799999999995</v>
      </c>
      <c r="W253" s="400">
        <v>204.59110000000001</v>
      </c>
      <c r="X253" s="400">
        <v>117.8222</v>
      </c>
      <c r="Y253" s="400">
        <v>60.860500000000002</v>
      </c>
      <c r="Z253" s="400">
        <v>23.374400000000001</v>
      </c>
      <c r="AA253" s="400">
        <v>0</v>
      </c>
      <c r="AB253" s="399" t="s">
        <v>27</v>
      </c>
    </row>
    <row r="254" spans="1:28">
      <c r="A254" s="398" t="s">
        <v>129</v>
      </c>
      <c r="B254" s="399" t="s">
        <v>603</v>
      </c>
      <c r="C254" s="399" t="s">
        <v>604</v>
      </c>
      <c r="D254" s="400">
        <v>34</v>
      </c>
      <c r="E254" s="400">
        <v>646</v>
      </c>
      <c r="F254" s="400">
        <v>34</v>
      </c>
      <c r="G254" s="400">
        <v>646</v>
      </c>
      <c r="H254" s="400">
        <v>0</v>
      </c>
      <c r="I254" s="400">
        <v>0</v>
      </c>
      <c r="J254" s="400">
        <v>57125</v>
      </c>
      <c r="K254" s="400">
        <v>2015357</v>
      </c>
      <c r="L254" s="400">
        <v>0</v>
      </c>
      <c r="M254" s="400">
        <v>0</v>
      </c>
      <c r="N254" s="400">
        <v>0</v>
      </c>
      <c r="O254" s="400">
        <v>0</v>
      </c>
      <c r="P254" s="400">
        <v>0</v>
      </c>
      <c r="Q254" s="400">
        <v>0</v>
      </c>
      <c r="R254" s="400">
        <v>57125</v>
      </c>
      <c r="S254" s="400">
        <v>2015357</v>
      </c>
      <c r="T254" s="400">
        <v>0</v>
      </c>
      <c r="U254" s="400">
        <v>0</v>
      </c>
      <c r="V254" s="400">
        <v>35.279800000000002</v>
      </c>
      <c r="W254" s="400">
        <v>0</v>
      </c>
      <c r="X254" s="400">
        <v>0</v>
      </c>
      <c r="Y254" s="400">
        <v>0</v>
      </c>
      <c r="Z254" s="400">
        <v>35.279800000000002</v>
      </c>
      <c r="AA254" s="400">
        <v>0</v>
      </c>
      <c r="AB254" s="399" t="s">
        <v>27</v>
      </c>
    </row>
    <row r="255" spans="1:28">
      <c r="A255" s="398" t="s">
        <v>129</v>
      </c>
      <c r="B255" s="399" t="s">
        <v>605</v>
      </c>
      <c r="C255" s="399" t="s">
        <v>606</v>
      </c>
      <c r="D255" s="400">
        <v>20</v>
      </c>
      <c r="E255" s="400">
        <v>498</v>
      </c>
      <c r="F255" s="400">
        <v>20</v>
      </c>
      <c r="G255" s="400">
        <v>498</v>
      </c>
      <c r="H255" s="400">
        <v>0</v>
      </c>
      <c r="I255" s="400">
        <v>0</v>
      </c>
      <c r="J255" s="400">
        <v>34116</v>
      </c>
      <c r="K255" s="400">
        <v>1194060</v>
      </c>
      <c r="L255" s="400">
        <v>0</v>
      </c>
      <c r="M255" s="400">
        <v>0</v>
      </c>
      <c r="N255" s="400">
        <v>0</v>
      </c>
      <c r="O255" s="400">
        <v>0</v>
      </c>
      <c r="P255" s="400">
        <v>0</v>
      </c>
      <c r="Q255" s="400">
        <v>0</v>
      </c>
      <c r="R255" s="400">
        <v>34116</v>
      </c>
      <c r="S255" s="400">
        <v>1194060</v>
      </c>
      <c r="T255" s="400">
        <v>0</v>
      </c>
      <c r="U255" s="400">
        <v>0</v>
      </c>
      <c r="V255" s="400">
        <v>35</v>
      </c>
      <c r="W255" s="400">
        <v>0</v>
      </c>
      <c r="X255" s="400">
        <v>0</v>
      </c>
      <c r="Y255" s="400">
        <v>0</v>
      </c>
      <c r="Z255" s="400">
        <v>35</v>
      </c>
      <c r="AA255" s="400">
        <v>0</v>
      </c>
      <c r="AB255" s="399" t="s">
        <v>27</v>
      </c>
    </row>
    <row r="256" spans="1:28">
      <c r="A256" s="398" t="s">
        <v>132</v>
      </c>
      <c r="B256" s="399" t="s">
        <v>607</v>
      </c>
      <c r="C256" s="399" t="s">
        <v>608</v>
      </c>
      <c r="D256" s="400">
        <v>0</v>
      </c>
      <c r="E256" s="400">
        <v>0</v>
      </c>
      <c r="F256" s="400">
        <v>0</v>
      </c>
      <c r="G256" s="400">
        <v>0</v>
      </c>
      <c r="H256" s="400">
        <v>0</v>
      </c>
      <c r="I256" s="400">
        <v>0</v>
      </c>
      <c r="J256" s="400">
        <v>0</v>
      </c>
      <c r="K256" s="400">
        <v>0</v>
      </c>
      <c r="L256" s="400">
        <v>0</v>
      </c>
      <c r="M256" s="400">
        <v>0</v>
      </c>
      <c r="N256" s="400">
        <v>0</v>
      </c>
      <c r="O256" s="400">
        <v>0</v>
      </c>
      <c r="P256" s="400">
        <v>0</v>
      </c>
      <c r="Q256" s="400">
        <v>0</v>
      </c>
      <c r="R256" s="400">
        <v>0</v>
      </c>
      <c r="S256" s="400">
        <v>0</v>
      </c>
      <c r="T256" s="400">
        <v>0</v>
      </c>
      <c r="U256" s="400">
        <v>0</v>
      </c>
      <c r="V256" s="400">
        <v>0</v>
      </c>
      <c r="W256" s="400">
        <v>0</v>
      </c>
      <c r="X256" s="400">
        <v>0</v>
      </c>
      <c r="Y256" s="400">
        <v>0</v>
      </c>
      <c r="Z256" s="400">
        <v>0</v>
      </c>
      <c r="AA256" s="400">
        <v>0</v>
      </c>
      <c r="AB256" s="399" t="s">
        <v>27</v>
      </c>
    </row>
    <row r="257" spans="1:28">
      <c r="A257" s="398" t="s">
        <v>132</v>
      </c>
      <c r="B257" s="399" t="s">
        <v>609</v>
      </c>
      <c r="C257" s="399" t="s">
        <v>610</v>
      </c>
      <c r="D257" s="400">
        <v>6</v>
      </c>
      <c r="E257" s="400">
        <v>114</v>
      </c>
      <c r="F257" s="400">
        <v>6</v>
      </c>
      <c r="G257" s="400">
        <v>114</v>
      </c>
      <c r="H257" s="400">
        <v>0</v>
      </c>
      <c r="I257" s="400">
        <v>0</v>
      </c>
      <c r="J257" s="400">
        <v>9207</v>
      </c>
      <c r="K257" s="400">
        <v>303229</v>
      </c>
      <c r="L257" s="400">
        <v>0</v>
      </c>
      <c r="M257" s="400">
        <v>0</v>
      </c>
      <c r="N257" s="400">
        <v>0</v>
      </c>
      <c r="O257" s="400">
        <v>0</v>
      </c>
      <c r="P257" s="400">
        <v>0</v>
      </c>
      <c r="Q257" s="400">
        <v>0</v>
      </c>
      <c r="R257" s="400">
        <v>9207</v>
      </c>
      <c r="S257" s="400">
        <v>303229</v>
      </c>
      <c r="T257" s="400">
        <v>0</v>
      </c>
      <c r="U257" s="400">
        <v>0</v>
      </c>
      <c r="V257" s="400">
        <v>32.934600000000003</v>
      </c>
      <c r="W257" s="400">
        <v>0</v>
      </c>
      <c r="X257" s="400">
        <v>0</v>
      </c>
      <c r="Y257" s="400">
        <v>0</v>
      </c>
      <c r="Z257" s="400">
        <v>32.934600000000003</v>
      </c>
      <c r="AA257" s="400">
        <v>0</v>
      </c>
      <c r="AB257" s="399" t="s">
        <v>27</v>
      </c>
    </row>
    <row r="258" spans="1:28">
      <c r="A258" s="398" t="s">
        <v>132</v>
      </c>
      <c r="B258" s="399" t="s">
        <v>611</v>
      </c>
      <c r="C258" s="399" t="s">
        <v>612</v>
      </c>
      <c r="D258" s="400">
        <v>13</v>
      </c>
      <c r="E258" s="400">
        <v>221</v>
      </c>
      <c r="F258" s="400">
        <v>13</v>
      </c>
      <c r="G258" s="400">
        <v>221</v>
      </c>
      <c r="H258" s="400">
        <v>0</v>
      </c>
      <c r="I258" s="400">
        <v>0</v>
      </c>
      <c r="J258" s="400">
        <v>18568</v>
      </c>
      <c r="K258" s="400">
        <v>434491</v>
      </c>
      <c r="L258" s="400">
        <v>0</v>
      </c>
      <c r="M258" s="400">
        <v>0</v>
      </c>
      <c r="N258" s="400">
        <v>0</v>
      </c>
      <c r="O258" s="400">
        <v>0</v>
      </c>
      <c r="P258" s="400">
        <v>0</v>
      </c>
      <c r="Q258" s="400">
        <v>0</v>
      </c>
      <c r="R258" s="400">
        <v>18568</v>
      </c>
      <c r="S258" s="400">
        <v>434491</v>
      </c>
      <c r="T258" s="400">
        <v>0</v>
      </c>
      <c r="U258" s="400">
        <v>0</v>
      </c>
      <c r="V258" s="400">
        <v>23.4</v>
      </c>
      <c r="W258" s="400">
        <v>0</v>
      </c>
      <c r="X258" s="400">
        <v>0</v>
      </c>
      <c r="Y258" s="400">
        <v>0</v>
      </c>
      <c r="Z258" s="400">
        <v>23.4</v>
      </c>
      <c r="AA258" s="400">
        <v>0</v>
      </c>
      <c r="AB258" s="399" t="s">
        <v>27</v>
      </c>
    </row>
    <row r="259" spans="1:28">
      <c r="A259" s="398" t="s">
        <v>132</v>
      </c>
      <c r="B259" s="399" t="s">
        <v>613</v>
      </c>
      <c r="C259" s="399" t="s">
        <v>614</v>
      </c>
      <c r="D259" s="400">
        <v>23</v>
      </c>
      <c r="E259" s="400">
        <v>476</v>
      </c>
      <c r="F259" s="400">
        <v>23</v>
      </c>
      <c r="G259" s="400">
        <v>476</v>
      </c>
      <c r="H259" s="400">
        <v>0</v>
      </c>
      <c r="I259" s="400">
        <v>0</v>
      </c>
      <c r="J259" s="400">
        <v>22985</v>
      </c>
      <c r="K259" s="400">
        <v>1314742</v>
      </c>
      <c r="L259" s="400">
        <v>0</v>
      </c>
      <c r="M259" s="400">
        <v>0</v>
      </c>
      <c r="N259" s="400">
        <v>0</v>
      </c>
      <c r="O259" s="400">
        <v>0</v>
      </c>
      <c r="P259" s="400">
        <v>0</v>
      </c>
      <c r="Q259" s="400">
        <v>0</v>
      </c>
      <c r="R259" s="400">
        <v>22985</v>
      </c>
      <c r="S259" s="400">
        <v>1314742</v>
      </c>
      <c r="T259" s="400">
        <v>0</v>
      </c>
      <c r="U259" s="400">
        <v>0</v>
      </c>
      <c r="V259" s="400">
        <v>57.2</v>
      </c>
      <c r="W259" s="400">
        <v>0</v>
      </c>
      <c r="X259" s="400">
        <v>0</v>
      </c>
      <c r="Y259" s="400">
        <v>0</v>
      </c>
      <c r="Z259" s="400">
        <v>57.2</v>
      </c>
      <c r="AA259" s="400">
        <v>0</v>
      </c>
      <c r="AB259" s="399" t="s">
        <v>27</v>
      </c>
    </row>
    <row r="260" spans="1:28">
      <c r="A260" s="398" t="s">
        <v>615</v>
      </c>
      <c r="B260" s="399" t="s">
        <v>616</v>
      </c>
      <c r="C260" s="399" t="s">
        <v>617</v>
      </c>
      <c r="D260" s="400">
        <v>0</v>
      </c>
      <c r="E260" s="400">
        <v>0</v>
      </c>
      <c r="F260" s="400">
        <v>0</v>
      </c>
      <c r="G260" s="400">
        <v>0</v>
      </c>
      <c r="H260" s="400">
        <v>0</v>
      </c>
      <c r="I260" s="400">
        <v>0</v>
      </c>
      <c r="J260" s="400">
        <v>0</v>
      </c>
      <c r="K260" s="400">
        <v>0</v>
      </c>
      <c r="L260" s="400">
        <v>0</v>
      </c>
      <c r="M260" s="400">
        <v>0</v>
      </c>
      <c r="N260" s="400">
        <v>0</v>
      </c>
      <c r="O260" s="400">
        <v>0</v>
      </c>
      <c r="P260" s="400">
        <v>0</v>
      </c>
      <c r="Q260" s="400">
        <v>0</v>
      </c>
      <c r="R260" s="400">
        <v>0</v>
      </c>
      <c r="S260" s="400">
        <v>0</v>
      </c>
      <c r="T260" s="400">
        <v>0</v>
      </c>
      <c r="U260" s="400">
        <v>0</v>
      </c>
      <c r="V260" s="400">
        <v>0</v>
      </c>
      <c r="W260" s="400">
        <v>0</v>
      </c>
      <c r="X260" s="400">
        <v>0</v>
      </c>
      <c r="Y260" s="400">
        <v>0</v>
      </c>
      <c r="Z260" s="400">
        <v>0</v>
      </c>
      <c r="AA260" s="400">
        <v>0</v>
      </c>
      <c r="AB260" s="399" t="s">
        <v>27</v>
      </c>
    </row>
    <row r="261" spans="1:28">
      <c r="A261" s="398" t="s">
        <v>615</v>
      </c>
      <c r="B261" s="399" t="s">
        <v>618</v>
      </c>
      <c r="C261" s="399" t="s">
        <v>619</v>
      </c>
      <c r="D261" s="400">
        <v>34</v>
      </c>
      <c r="E261" s="400">
        <v>1040</v>
      </c>
      <c r="F261" s="400">
        <v>34</v>
      </c>
      <c r="G261" s="400">
        <v>1040</v>
      </c>
      <c r="H261" s="400">
        <v>0</v>
      </c>
      <c r="I261" s="400">
        <v>0</v>
      </c>
      <c r="J261" s="400">
        <v>1904</v>
      </c>
      <c r="K261" s="400">
        <v>261280</v>
      </c>
      <c r="L261" s="400">
        <v>134</v>
      </c>
      <c r="M261" s="400">
        <v>53600</v>
      </c>
      <c r="N261" s="400">
        <v>1652</v>
      </c>
      <c r="O261" s="400">
        <v>198240</v>
      </c>
      <c r="P261" s="400">
        <v>118</v>
      </c>
      <c r="Q261" s="400">
        <v>9440</v>
      </c>
      <c r="R261" s="400">
        <v>0</v>
      </c>
      <c r="S261" s="400">
        <v>0</v>
      </c>
      <c r="T261" s="400">
        <v>0</v>
      </c>
      <c r="U261" s="400">
        <v>0</v>
      </c>
      <c r="V261" s="400">
        <v>137.2269</v>
      </c>
      <c r="W261" s="400">
        <v>400</v>
      </c>
      <c r="X261" s="400">
        <v>120</v>
      </c>
      <c r="Y261" s="400">
        <v>80</v>
      </c>
      <c r="Z261" s="400">
        <v>0</v>
      </c>
      <c r="AA261" s="400">
        <v>0</v>
      </c>
      <c r="AB261" s="399" t="s">
        <v>27</v>
      </c>
    </row>
    <row r="262" spans="1:28">
      <c r="A262" s="398" t="s">
        <v>620</v>
      </c>
      <c r="B262" s="399" t="s">
        <v>621</v>
      </c>
      <c r="C262" s="399" t="s">
        <v>622</v>
      </c>
      <c r="D262" s="400">
        <v>21</v>
      </c>
      <c r="E262" s="400">
        <v>863</v>
      </c>
      <c r="F262" s="400">
        <v>0</v>
      </c>
      <c r="G262" s="400">
        <v>0</v>
      </c>
      <c r="H262" s="400">
        <v>21</v>
      </c>
      <c r="I262" s="400">
        <v>863</v>
      </c>
      <c r="J262" s="400">
        <v>18671</v>
      </c>
      <c r="K262" s="400">
        <v>1605792</v>
      </c>
      <c r="L262" s="400">
        <v>0</v>
      </c>
      <c r="M262" s="400">
        <v>0</v>
      </c>
      <c r="N262" s="400">
        <v>0</v>
      </c>
      <c r="O262" s="400">
        <v>0</v>
      </c>
      <c r="P262" s="400">
        <v>0</v>
      </c>
      <c r="Q262" s="400">
        <v>0</v>
      </c>
      <c r="R262" s="400">
        <v>0</v>
      </c>
      <c r="S262" s="400">
        <v>0</v>
      </c>
      <c r="T262" s="400">
        <v>18671</v>
      </c>
      <c r="U262" s="400">
        <v>1605792</v>
      </c>
      <c r="V262" s="400">
        <v>86.004599999999996</v>
      </c>
      <c r="W262" s="400">
        <v>0</v>
      </c>
      <c r="X262" s="400">
        <v>0</v>
      </c>
      <c r="Y262" s="400">
        <v>0</v>
      </c>
      <c r="Z262" s="400">
        <v>0</v>
      </c>
      <c r="AA262" s="400">
        <v>86.004599999999996</v>
      </c>
      <c r="AB262" s="399" t="s">
        <v>27</v>
      </c>
    </row>
    <row r="263" spans="1:28">
      <c r="A263" s="398" t="s">
        <v>620</v>
      </c>
      <c r="B263" s="399" t="s">
        <v>623</v>
      </c>
      <c r="C263" s="399" t="s">
        <v>624</v>
      </c>
      <c r="D263" s="400">
        <v>15</v>
      </c>
      <c r="E263" s="400">
        <v>649</v>
      </c>
      <c r="F263" s="400">
        <v>0</v>
      </c>
      <c r="G263" s="400">
        <v>0</v>
      </c>
      <c r="H263" s="400">
        <v>15</v>
      </c>
      <c r="I263" s="400">
        <v>649</v>
      </c>
      <c r="J263" s="400">
        <v>7510</v>
      </c>
      <c r="K263" s="400">
        <v>504420</v>
      </c>
      <c r="L263" s="400">
        <v>0</v>
      </c>
      <c r="M263" s="400">
        <v>0</v>
      </c>
      <c r="N263" s="400">
        <v>0</v>
      </c>
      <c r="O263" s="400">
        <v>0</v>
      </c>
      <c r="P263" s="400">
        <v>0</v>
      </c>
      <c r="Q263" s="400">
        <v>0</v>
      </c>
      <c r="R263" s="400">
        <v>0</v>
      </c>
      <c r="S263" s="400">
        <v>0</v>
      </c>
      <c r="T263" s="400">
        <v>7510</v>
      </c>
      <c r="U263" s="400">
        <v>504420</v>
      </c>
      <c r="V263" s="400">
        <v>67.166399999999996</v>
      </c>
      <c r="W263" s="400">
        <v>0</v>
      </c>
      <c r="X263" s="400">
        <v>0</v>
      </c>
      <c r="Y263" s="400">
        <v>0</v>
      </c>
      <c r="Z263" s="400">
        <v>0</v>
      </c>
      <c r="AA263" s="400">
        <v>67.166399999999996</v>
      </c>
      <c r="AB263" s="399" t="s">
        <v>27</v>
      </c>
    </row>
    <row r="264" spans="1:28">
      <c r="A264" s="398" t="s">
        <v>620</v>
      </c>
      <c r="B264" s="399" t="s">
        <v>625</v>
      </c>
      <c r="C264" s="399" t="s">
        <v>626</v>
      </c>
      <c r="D264" s="400">
        <v>10</v>
      </c>
      <c r="E264" s="400">
        <v>289</v>
      </c>
      <c r="F264" s="400">
        <v>10</v>
      </c>
      <c r="G264" s="400">
        <v>289</v>
      </c>
      <c r="H264" s="400">
        <v>0</v>
      </c>
      <c r="I264" s="400">
        <v>0</v>
      </c>
      <c r="J264" s="400">
        <v>12123</v>
      </c>
      <c r="K264" s="400">
        <v>535527</v>
      </c>
      <c r="L264" s="400">
        <v>0</v>
      </c>
      <c r="M264" s="400">
        <v>0</v>
      </c>
      <c r="N264" s="400">
        <v>0</v>
      </c>
      <c r="O264" s="400">
        <v>0</v>
      </c>
      <c r="P264" s="400">
        <v>0</v>
      </c>
      <c r="Q264" s="400">
        <v>0</v>
      </c>
      <c r="R264" s="400">
        <v>12123</v>
      </c>
      <c r="S264" s="400">
        <v>535527</v>
      </c>
      <c r="T264" s="400">
        <v>0</v>
      </c>
      <c r="U264" s="400">
        <v>0</v>
      </c>
      <c r="V264" s="400">
        <v>44.174500000000002</v>
      </c>
      <c r="W264" s="400">
        <v>0</v>
      </c>
      <c r="X264" s="400">
        <v>0</v>
      </c>
      <c r="Y264" s="400">
        <v>0</v>
      </c>
      <c r="Z264" s="400">
        <v>44.174500000000002</v>
      </c>
      <c r="AA264" s="400">
        <v>0</v>
      </c>
      <c r="AB264" s="399" t="s">
        <v>27</v>
      </c>
    </row>
    <row r="265" spans="1:28">
      <c r="A265" s="398" t="s">
        <v>620</v>
      </c>
      <c r="B265" s="399" t="s">
        <v>627</v>
      </c>
      <c r="C265" s="399" t="s">
        <v>628</v>
      </c>
      <c r="D265" s="400">
        <v>43</v>
      </c>
      <c r="E265" s="400">
        <v>1140</v>
      </c>
      <c r="F265" s="400">
        <v>43</v>
      </c>
      <c r="G265" s="400">
        <v>1140</v>
      </c>
      <c r="H265" s="400">
        <v>0</v>
      </c>
      <c r="I265" s="400">
        <v>0</v>
      </c>
      <c r="J265" s="400">
        <v>5470</v>
      </c>
      <c r="K265" s="400">
        <v>549140</v>
      </c>
      <c r="L265" s="400">
        <v>30</v>
      </c>
      <c r="M265" s="400">
        <v>32560</v>
      </c>
      <c r="N265" s="400">
        <v>2020</v>
      </c>
      <c r="O265" s="400">
        <v>226980</v>
      </c>
      <c r="P265" s="400">
        <v>3420</v>
      </c>
      <c r="Q265" s="400">
        <v>289600</v>
      </c>
      <c r="R265" s="400">
        <v>0</v>
      </c>
      <c r="S265" s="400">
        <v>0</v>
      </c>
      <c r="T265" s="400">
        <v>0</v>
      </c>
      <c r="U265" s="400">
        <v>0</v>
      </c>
      <c r="V265" s="400">
        <v>100.3912</v>
      </c>
      <c r="W265" s="400">
        <v>1085.3333</v>
      </c>
      <c r="X265" s="400">
        <v>112.3663</v>
      </c>
      <c r="Y265" s="400">
        <v>84.678399999999996</v>
      </c>
      <c r="Z265" s="400">
        <v>0</v>
      </c>
      <c r="AA265" s="400">
        <v>0</v>
      </c>
      <c r="AB265" s="399" t="s">
        <v>27</v>
      </c>
    </row>
    <row r="266" spans="1:28">
      <c r="A266" s="398" t="s">
        <v>620</v>
      </c>
      <c r="B266" s="399" t="s">
        <v>629</v>
      </c>
      <c r="C266" s="399" t="s">
        <v>630</v>
      </c>
      <c r="D266" s="400">
        <v>16</v>
      </c>
      <c r="E266" s="400">
        <v>734</v>
      </c>
      <c r="F266" s="400">
        <v>0</v>
      </c>
      <c r="G266" s="400">
        <v>0</v>
      </c>
      <c r="H266" s="400">
        <v>16</v>
      </c>
      <c r="I266" s="400">
        <v>734</v>
      </c>
      <c r="J266" s="400">
        <v>11211</v>
      </c>
      <c r="K266" s="400">
        <v>773062</v>
      </c>
      <c r="L266" s="400">
        <v>0</v>
      </c>
      <c r="M266" s="400">
        <v>0</v>
      </c>
      <c r="N266" s="400">
        <v>0</v>
      </c>
      <c r="O266" s="400">
        <v>0</v>
      </c>
      <c r="P266" s="400">
        <v>0</v>
      </c>
      <c r="Q266" s="400">
        <v>0</v>
      </c>
      <c r="R266" s="400">
        <v>0</v>
      </c>
      <c r="S266" s="400">
        <v>0</v>
      </c>
      <c r="T266" s="400">
        <v>11211</v>
      </c>
      <c r="U266" s="400">
        <v>773062</v>
      </c>
      <c r="V266" s="400">
        <v>68.955699999999993</v>
      </c>
      <c r="W266" s="400">
        <v>0</v>
      </c>
      <c r="X266" s="400">
        <v>0</v>
      </c>
      <c r="Y266" s="400">
        <v>0</v>
      </c>
      <c r="Z266" s="400">
        <v>0</v>
      </c>
      <c r="AA266" s="400">
        <v>68.955699999999993</v>
      </c>
      <c r="AB266" s="399" t="s">
        <v>27</v>
      </c>
    </row>
    <row r="267" spans="1:28">
      <c r="A267" s="398" t="s">
        <v>620</v>
      </c>
      <c r="B267" s="399" t="s">
        <v>631</v>
      </c>
      <c r="C267" s="399" t="s">
        <v>632</v>
      </c>
      <c r="D267" s="400">
        <v>4</v>
      </c>
      <c r="E267" s="400">
        <v>91</v>
      </c>
      <c r="F267" s="400">
        <v>4</v>
      </c>
      <c r="G267" s="400">
        <v>91</v>
      </c>
      <c r="H267" s="400">
        <v>0</v>
      </c>
      <c r="I267" s="400">
        <v>0</v>
      </c>
      <c r="J267" s="400">
        <v>3897</v>
      </c>
      <c r="K267" s="400">
        <v>159258</v>
      </c>
      <c r="L267" s="400">
        <v>0</v>
      </c>
      <c r="M267" s="400">
        <v>0</v>
      </c>
      <c r="N267" s="400">
        <v>0</v>
      </c>
      <c r="O267" s="400">
        <v>0</v>
      </c>
      <c r="P267" s="400">
        <v>0</v>
      </c>
      <c r="Q267" s="400">
        <v>0</v>
      </c>
      <c r="R267" s="400">
        <v>3897</v>
      </c>
      <c r="S267" s="400">
        <v>159258</v>
      </c>
      <c r="T267" s="400">
        <v>0</v>
      </c>
      <c r="U267" s="400">
        <v>0</v>
      </c>
      <c r="V267" s="400">
        <v>40.866799999999998</v>
      </c>
      <c r="W267" s="400">
        <v>0</v>
      </c>
      <c r="X267" s="400">
        <v>0</v>
      </c>
      <c r="Y267" s="400">
        <v>0</v>
      </c>
      <c r="Z267" s="400">
        <v>40.866799999999998</v>
      </c>
      <c r="AA267" s="400">
        <v>0</v>
      </c>
      <c r="AB267" s="399" t="s">
        <v>27</v>
      </c>
    </row>
    <row r="268" spans="1:28">
      <c r="A268" s="398" t="s">
        <v>633</v>
      </c>
      <c r="B268" s="399" t="s">
        <v>634</v>
      </c>
      <c r="C268" s="399" t="s">
        <v>635</v>
      </c>
      <c r="D268" s="400">
        <v>16</v>
      </c>
      <c r="E268" s="400">
        <v>374</v>
      </c>
      <c r="F268" s="400">
        <v>16</v>
      </c>
      <c r="G268" s="400">
        <v>374</v>
      </c>
      <c r="H268" s="400">
        <v>0</v>
      </c>
      <c r="I268" s="400">
        <v>0</v>
      </c>
      <c r="J268" s="400">
        <v>24697</v>
      </c>
      <c r="K268" s="400">
        <v>348145</v>
      </c>
      <c r="L268" s="400">
        <v>0</v>
      </c>
      <c r="M268" s="400">
        <v>0</v>
      </c>
      <c r="N268" s="400">
        <v>0</v>
      </c>
      <c r="O268" s="400">
        <v>0</v>
      </c>
      <c r="P268" s="400">
        <v>24697</v>
      </c>
      <c r="Q268" s="400">
        <v>348145</v>
      </c>
      <c r="R268" s="400">
        <v>0</v>
      </c>
      <c r="S268" s="400">
        <v>0</v>
      </c>
      <c r="T268" s="400">
        <v>0</v>
      </c>
      <c r="U268" s="400">
        <v>0</v>
      </c>
      <c r="V268" s="400">
        <v>14.0967</v>
      </c>
      <c r="W268" s="400">
        <v>0</v>
      </c>
      <c r="X268" s="400">
        <v>0</v>
      </c>
      <c r="Y268" s="400">
        <v>14.0967</v>
      </c>
      <c r="Z268" s="400">
        <v>0</v>
      </c>
      <c r="AA268" s="400">
        <v>0</v>
      </c>
      <c r="AB268" s="399" t="s">
        <v>27</v>
      </c>
    </row>
    <row r="269" spans="1:28">
      <c r="A269" s="398" t="s">
        <v>633</v>
      </c>
      <c r="B269" s="399" t="s">
        <v>636</v>
      </c>
      <c r="C269" s="399" t="s">
        <v>637</v>
      </c>
      <c r="D269" s="400">
        <v>14</v>
      </c>
      <c r="E269" s="400">
        <v>396</v>
      </c>
      <c r="F269" s="400">
        <v>14</v>
      </c>
      <c r="G269" s="400">
        <v>396</v>
      </c>
      <c r="H269" s="400">
        <v>0</v>
      </c>
      <c r="I269" s="400">
        <v>0</v>
      </c>
      <c r="J269" s="400">
        <v>20825</v>
      </c>
      <c r="K269" s="400">
        <v>927819</v>
      </c>
      <c r="L269" s="400">
        <v>0</v>
      </c>
      <c r="M269" s="400">
        <v>0</v>
      </c>
      <c r="N269" s="400">
        <v>0</v>
      </c>
      <c r="O269" s="400">
        <v>0</v>
      </c>
      <c r="P269" s="400">
        <v>20825</v>
      </c>
      <c r="Q269" s="400">
        <v>927819</v>
      </c>
      <c r="R269" s="400">
        <v>0</v>
      </c>
      <c r="S269" s="400">
        <v>0</v>
      </c>
      <c r="T269" s="400">
        <v>0</v>
      </c>
      <c r="U269" s="400">
        <v>0</v>
      </c>
      <c r="V269" s="400">
        <v>44.553100000000001</v>
      </c>
      <c r="W269" s="400">
        <v>0</v>
      </c>
      <c r="X269" s="400">
        <v>0</v>
      </c>
      <c r="Y269" s="400">
        <v>44.553100000000001</v>
      </c>
      <c r="Z269" s="400">
        <v>0</v>
      </c>
      <c r="AA269" s="400">
        <v>0</v>
      </c>
      <c r="AB269" s="399" t="s">
        <v>27</v>
      </c>
    </row>
    <row r="270" spans="1:28">
      <c r="A270" s="398" t="s">
        <v>633</v>
      </c>
      <c r="B270" s="399" t="s">
        <v>638</v>
      </c>
      <c r="C270" s="399" t="s">
        <v>639</v>
      </c>
      <c r="D270" s="400">
        <v>10</v>
      </c>
      <c r="E270" s="400">
        <v>240</v>
      </c>
      <c r="F270" s="400">
        <v>10</v>
      </c>
      <c r="G270" s="400">
        <v>240</v>
      </c>
      <c r="H270" s="400">
        <v>0</v>
      </c>
      <c r="I270" s="400">
        <v>0</v>
      </c>
      <c r="J270" s="400">
        <v>26801</v>
      </c>
      <c r="K270" s="400">
        <v>1123753</v>
      </c>
      <c r="L270" s="400">
        <v>0</v>
      </c>
      <c r="M270" s="400">
        <v>0</v>
      </c>
      <c r="N270" s="400">
        <v>0</v>
      </c>
      <c r="O270" s="400">
        <v>0</v>
      </c>
      <c r="P270" s="400">
        <v>26801</v>
      </c>
      <c r="Q270" s="400">
        <v>1123753</v>
      </c>
      <c r="R270" s="400">
        <v>0</v>
      </c>
      <c r="S270" s="400">
        <v>0</v>
      </c>
      <c r="T270" s="400">
        <v>0</v>
      </c>
      <c r="U270" s="400">
        <v>0</v>
      </c>
      <c r="V270" s="400">
        <v>41.929499999999997</v>
      </c>
      <c r="W270" s="400">
        <v>0</v>
      </c>
      <c r="X270" s="400">
        <v>0</v>
      </c>
      <c r="Y270" s="400">
        <v>41.929499999999997</v>
      </c>
      <c r="Z270" s="400">
        <v>0</v>
      </c>
      <c r="AA270" s="400">
        <v>0</v>
      </c>
      <c r="AB270" s="399" t="s">
        <v>27</v>
      </c>
    </row>
    <row r="271" spans="1:28">
      <c r="A271" s="398" t="s">
        <v>633</v>
      </c>
      <c r="B271" s="399" t="s">
        <v>640</v>
      </c>
      <c r="C271" s="399" t="s">
        <v>641</v>
      </c>
      <c r="D271" s="400">
        <v>22</v>
      </c>
      <c r="E271" s="400">
        <v>731</v>
      </c>
      <c r="F271" s="400">
        <v>22</v>
      </c>
      <c r="G271" s="400">
        <v>731</v>
      </c>
      <c r="H271" s="400">
        <v>0</v>
      </c>
      <c r="I271" s="400">
        <v>0</v>
      </c>
      <c r="J271" s="400">
        <v>32800</v>
      </c>
      <c r="K271" s="400">
        <v>1928639</v>
      </c>
      <c r="L271" s="400">
        <v>0</v>
      </c>
      <c r="M271" s="400">
        <v>0</v>
      </c>
      <c r="N271" s="400">
        <v>32800</v>
      </c>
      <c r="O271" s="400">
        <v>1928639</v>
      </c>
      <c r="P271" s="400">
        <v>0</v>
      </c>
      <c r="Q271" s="400">
        <v>0</v>
      </c>
      <c r="R271" s="400">
        <v>0</v>
      </c>
      <c r="S271" s="400">
        <v>0</v>
      </c>
      <c r="T271" s="400">
        <v>0</v>
      </c>
      <c r="U271" s="400">
        <v>0</v>
      </c>
      <c r="V271" s="400">
        <v>58.8</v>
      </c>
      <c r="W271" s="400">
        <v>0</v>
      </c>
      <c r="X271" s="400">
        <v>58.8</v>
      </c>
      <c r="Y271" s="400">
        <v>0</v>
      </c>
      <c r="Z271" s="400">
        <v>0</v>
      </c>
      <c r="AA271" s="400">
        <v>0</v>
      </c>
      <c r="AB271" s="399" t="s">
        <v>27</v>
      </c>
    </row>
    <row r="272" spans="1:28">
      <c r="A272" s="398" t="s">
        <v>642</v>
      </c>
      <c r="B272" s="399" t="s">
        <v>643</v>
      </c>
      <c r="C272" s="399" t="s">
        <v>644</v>
      </c>
      <c r="D272" s="400">
        <v>32</v>
      </c>
      <c r="E272" s="400">
        <v>754</v>
      </c>
      <c r="F272" s="400">
        <v>32</v>
      </c>
      <c r="G272" s="400">
        <v>754</v>
      </c>
      <c r="H272" s="400">
        <v>0</v>
      </c>
      <c r="I272" s="400">
        <v>0</v>
      </c>
      <c r="J272" s="400">
        <v>26523</v>
      </c>
      <c r="K272" s="400">
        <v>2394625</v>
      </c>
      <c r="L272" s="400">
        <v>34</v>
      </c>
      <c r="M272" s="400">
        <v>3842</v>
      </c>
      <c r="N272" s="400">
        <v>19056</v>
      </c>
      <c r="O272" s="400">
        <v>1962768</v>
      </c>
      <c r="P272" s="400">
        <v>3558</v>
      </c>
      <c r="Q272" s="400">
        <v>284640</v>
      </c>
      <c r="R272" s="400">
        <v>3875</v>
      </c>
      <c r="S272" s="400">
        <v>143375</v>
      </c>
      <c r="T272" s="400">
        <v>0</v>
      </c>
      <c r="U272" s="400">
        <v>0</v>
      </c>
      <c r="V272" s="400">
        <v>90.284800000000004</v>
      </c>
      <c r="W272" s="400">
        <v>113</v>
      </c>
      <c r="X272" s="400">
        <v>103</v>
      </c>
      <c r="Y272" s="400">
        <v>80</v>
      </c>
      <c r="Z272" s="400">
        <v>37</v>
      </c>
      <c r="AA272" s="400">
        <v>0</v>
      </c>
      <c r="AB272" s="399" t="s">
        <v>27</v>
      </c>
    </row>
    <row r="273" spans="1:28">
      <c r="A273" s="398" t="s">
        <v>642</v>
      </c>
      <c r="B273" s="399" t="s">
        <v>645</v>
      </c>
      <c r="C273" s="399" t="s">
        <v>646</v>
      </c>
      <c r="D273" s="400">
        <v>1</v>
      </c>
      <c r="E273" s="400">
        <v>19</v>
      </c>
      <c r="F273" s="400">
        <v>1</v>
      </c>
      <c r="G273" s="400">
        <v>19</v>
      </c>
      <c r="H273" s="400">
        <v>0</v>
      </c>
      <c r="I273" s="400">
        <v>0</v>
      </c>
      <c r="J273" s="400">
        <v>188</v>
      </c>
      <c r="K273" s="400">
        <v>12784</v>
      </c>
      <c r="L273" s="400">
        <v>0</v>
      </c>
      <c r="M273" s="400">
        <v>0</v>
      </c>
      <c r="N273" s="400">
        <v>0</v>
      </c>
      <c r="O273" s="400">
        <v>0</v>
      </c>
      <c r="P273" s="400">
        <v>188</v>
      </c>
      <c r="Q273" s="400">
        <v>12784</v>
      </c>
      <c r="R273" s="400">
        <v>0</v>
      </c>
      <c r="S273" s="400">
        <v>0</v>
      </c>
      <c r="T273" s="400">
        <v>0</v>
      </c>
      <c r="U273" s="400">
        <v>0</v>
      </c>
      <c r="V273" s="400">
        <v>68</v>
      </c>
      <c r="W273" s="400">
        <v>0</v>
      </c>
      <c r="X273" s="400">
        <v>0</v>
      </c>
      <c r="Y273" s="400">
        <v>68</v>
      </c>
      <c r="Z273" s="400">
        <v>0</v>
      </c>
      <c r="AA273" s="400">
        <v>0</v>
      </c>
      <c r="AB273" s="399" t="s">
        <v>27</v>
      </c>
    </row>
    <row r="274" spans="1:28">
      <c r="A274" s="398" t="s">
        <v>647</v>
      </c>
      <c r="B274" s="399" t="s">
        <v>648</v>
      </c>
      <c r="C274" s="399" t="s">
        <v>649</v>
      </c>
      <c r="D274" s="400">
        <v>12</v>
      </c>
      <c r="E274" s="400">
        <v>153</v>
      </c>
      <c r="F274" s="400">
        <v>12</v>
      </c>
      <c r="G274" s="400">
        <v>153</v>
      </c>
      <c r="H274" s="400">
        <v>0</v>
      </c>
      <c r="I274" s="400">
        <v>0</v>
      </c>
      <c r="J274" s="400">
        <v>15430</v>
      </c>
      <c r="K274" s="400">
        <v>212110</v>
      </c>
      <c r="L274" s="400">
        <v>0</v>
      </c>
      <c r="M274" s="400">
        <v>0</v>
      </c>
      <c r="N274" s="400">
        <v>0</v>
      </c>
      <c r="O274" s="400">
        <v>0</v>
      </c>
      <c r="P274" s="400">
        <v>0</v>
      </c>
      <c r="Q274" s="400">
        <v>0</v>
      </c>
      <c r="R274" s="400">
        <v>15430</v>
      </c>
      <c r="S274" s="400">
        <v>212110</v>
      </c>
      <c r="T274" s="400">
        <v>0</v>
      </c>
      <c r="U274" s="400">
        <v>0</v>
      </c>
      <c r="V274" s="400">
        <v>13.746600000000001</v>
      </c>
      <c r="W274" s="400">
        <v>0</v>
      </c>
      <c r="X274" s="400">
        <v>0</v>
      </c>
      <c r="Y274" s="400">
        <v>0</v>
      </c>
      <c r="Z274" s="400">
        <v>13.746600000000001</v>
      </c>
      <c r="AA274" s="400">
        <v>0</v>
      </c>
      <c r="AB274" s="399" t="s">
        <v>27</v>
      </c>
    </row>
    <row r="275" spans="1:28">
      <c r="A275" s="398" t="s">
        <v>647</v>
      </c>
      <c r="B275" s="399" t="s">
        <v>650</v>
      </c>
      <c r="C275" s="399" t="s">
        <v>651</v>
      </c>
      <c r="D275" s="400">
        <v>5</v>
      </c>
      <c r="E275" s="400">
        <v>60</v>
      </c>
      <c r="F275" s="400">
        <v>5</v>
      </c>
      <c r="G275" s="400">
        <v>60</v>
      </c>
      <c r="H275" s="400">
        <v>0</v>
      </c>
      <c r="I275" s="400">
        <v>0</v>
      </c>
      <c r="J275" s="400">
        <v>2910</v>
      </c>
      <c r="K275" s="400">
        <v>208690</v>
      </c>
      <c r="L275" s="400">
        <v>0</v>
      </c>
      <c r="M275" s="400">
        <v>0</v>
      </c>
      <c r="N275" s="400">
        <v>0</v>
      </c>
      <c r="O275" s="400">
        <v>0</v>
      </c>
      <c r="P275" s="400">
        <v>0</v>
      </c>
      <c r="Q275" s="400">
        <v>0</v>
      </c>
      <c r="R275" s="400">
        <v>2910</v>
      </c>
      <c r="S275" s="400">
        <v>208690</v>
      </c>
      <c r="T275" s="400">
        <v>0</v>
      </c>
      <c r="U275" s="400">
        <v>0</v>
      </c>
      <c r="V275" s="400">
        <v>71.714799999999997</v>
      </c>
      <c r="W275" s="400">
        <v>0</v>
      </c>
      <c r="X275" s="400">
        <v>0</v>
      </c>
      <c r="Y275" s="400">
        <v>0</v>
      </c>
      <c r="Z275" s="400">
        <v>71.714799999999997</v>
      </c>
      <c r="AA275" s="400">
        <v>0</v>
      </c>
      <c r="AB275" s="399" t="s">
        <v>27</v>
      </c>
    </row>
    <row r="276" spans="1:28">
      <c r="A276" s="398" t="s">
        <v>647</v>
      </c>
      <c r="B276" s="399" t="s">
        <v>652</v>
      </c>
      <c r="C276" s="399" t="s">
        <v>653</v>
      </c>
      <c r="D276" s="400">
        <v>13</v>
      </c>
      <c r="E276" s="400">
        <v>133</v>
      </c>
      <c r="F276" s="400">
        <v>13</v>
      </c>
      <c r="G276" s="400">
        <v>133</v>
      </c>
      <c r="H276" s="400">
        <v>0</v>
      </c>
      <c r="I276" s="400">
        <v>0</v>
      </c>
      <c r="J276" s="400">
        <v>17123</v>
      </c>
      <c r="K276" s="400">
        <v>475760</v>
      </c>
      <c r="L276" s="400">
        <v>0</v>
      </c>
      <c r="M276" s="400">
        <v>0</v>
      </c>
      <c r="N276" s="400">
        <v>0</v>
      </c>
      <c r="O276" s="400">
        <v>0</v>
      </c>
      <c r="P276" s="400">
        <v>0</v>
      </c>
      <c r="Q276" s="400">
        <v>0</v>
      </c>
      <c r="R276" s="400">
        <v>17123</v>
      </c>
      <c r="S276" s="400">
        <v>475760</v>
      </c>
      <c r="T276" s="400">
        <v>0</v>
      </c>
      <c r="U276" s="400">
        <v>0</v>
      </c>
      <c r="V276" s="400">
        <v>27.7849</v>
      </c>
      <c r="W276" s="400">
        <v>0</v>
      </c>
      <c r="X276" s="400">
        <v>0</v>
      </c>
      <c r="Y276" s="400">
        <v>0</v>
      </c>
      <c r="Z276" s="400">
        <v>27.7849</v>
      </c>
      <c r="AA276" s="400">
        <v>0</v>
      </c>
      <c r="AB276" s="399" t="s">
        <v>27</v>
      </c>
    </row>
    <row r="277" spans="1:28">
      <c r="A277" s="398" t="s">
        <v>647</v>
      </c>
      <c r="B277" s="399" t="s">
        <v>654</v>
      </c>
      <c r="C277" s="399" t="s">
        <v>655</v>
      </c>
      <c r="D277" s="400">
        <v>10</v>
      </c>
      <c r="E277" s="400">
        <v>164</v>
      </c>
      <c r="F277" s="400">
        <v>10</v>
      </c>
      <c r="G277" s="400">
        <v>164</v>
      </c>
      <c r="H277" s="400">
        <v>0</v>
      </c>
      <c r="I277" s="400">
        <v>0</v>
      </c>
      <c r="J277" s="400">
        <v>8780</v>
      </c>
      <c r="K277" s="400">
        <v>237975</v>
      </c>
      <c r="L277" s="400">
        <v>0</v>
      </c>
      <c r="M277" s="400">
        <v>0</v>
      </c>
      <c r="N277" s="400">
        <v>0</v>
      </c>
      <c r="O277" s="400">
        <v>0</v>
      </c>
      <c r="P277" s="400">
        <v>5768</v>
      </c>
      <c r="Q277" s="400">
        <v>156139</v>
      </c>
      <c r="R277" s="400">
        <v>3012</v>
      </c>
      <c r="S277" s="400">
        <v>81836</v>
      </c>
      <c r="T277" s="400">
        <v>0</v>
      </c>
      <c r="U277" s="400">
        <v>0</v>
      </c>
      <c r="V277" s="400">
        <v>27.104199999999999</v>
      </c>
      <c r="W277" s="400">
        <v>0</v>
      </c>
      <c r="X277" s="400">
        <v>0</v>
      </c>
      <c r="Y277" s="400">
        <v>27.069900000000001</v>
      </c>
      <c r="Z277" s="400">
        <v>27.17</v>
      </c>
      <c r="AA277" s="400">
        <v>0</v>
      </c>
      <c r="AB277" s="399" t="s">
        <v>27</v>
      </c>
    </row>
    <row r="278" spans="1:28">
      <c r="A278" s="398" t="s">
        <v>647</v>
      </c>
      <c r="B278" s="399" t="s">
        <v>656</v>
      </c>
      <c r="C278" s="399" t="s">
        <v>657</v>
      </c>
      <c r="D278" s="400">
        <v>7</v>
      </c>
      <c r="E278" s="400">
        <v>110</v>
      </c>
      <c r="F278" s="400">
        <v>7</v>
      </c>
      <c r="G278" s="400">
        <v>110</v>
      </c>
      <c r="H278" s="400">
        <v>0</v>
      </c>
      <c r="I278" s="400">
        <v>0</v>
      </c>
      <c r="J278" s="400">
        <v>37453</v>
      </c>
      <c r="K278" s="400">
        <v>1223530</v>
      </c>
      <c r="L278" s="400">
        <v>0</v>
      </c>
      <c r="M278" s="400">
        <v>0</v>
      </c>
      <c r="N278" s="400">
        <v>0</v>
      </c>
      <c r="O278" s="400">
        <v>0</v>
      </c>
      <c r="P278" s="400">
        <v>0</v>
      </c>
      <c r="Q278" s="400">
        <v>0</v>
      </c>
      <c r="R278" s="400">
        <v>37453</v>
      </c>
      <c r="S278" s="400">
        <v>1223530</v>
      </c>
      <c r="T278" s="400">
        <v>0</v>
      </c>
      <c r="U278" s="400">
        <v>0</v>
      </c>
      <c r="V278" s="400">
        <v>32.668399999999998</v>
      </c>
      <c r="W278" s="400">
        <v>0</v>
      </c>
      <c r="X278" s="400">
        <v>0</v>
      </c>
      <c r="Y278" s="400">
        <v>0</v>
      </c>
      <c r="Z278" s="400">
        <v>32.668399999999998</v>
      </c>
      <c r="AA278" s="400">
        <v>0</v>
      </c>
      <c r="AB278" s="399" t="s">
        <v>27</v>
      </c>
    </row>
    <row r="279" spans="1:28">
      <c r="A279" s="398" t="s">
        <v>647</v>
      </c>
      <c r="B279" s="399" t="s">
        <v>658</v>
      </c>
      <c r="C279" s="399" t="s">
        <v>659</v>
      </c>
      <c r="D279" s="400">
        <v>14</v>
      </c>
      <c r="E279" s="400">
        <v>120</v>
      </c>
      <c r="F279" s="400">
        <v>14</v>
      </c>
      <c r="G279" s="400">
        <v>120</v>
      </c>
      <c r="H279" s="400">
        <v>0</v>
      </c>
      <c r="I279" s="400">
        <v>0</v>
      </c>
      <c r="J279" s="400">
        <v>33410</v>
      </c>
      <c r="K279" s="400">
        <v>484532</v>
      </c>
      <c r="L279" s="400">
        <v>0</v>
      </c>
      <c r="M279" s="400">
        <v>0</v>
      </c>
      <c r="N279" s="400">
        <v>0</v>
      </c>
      <c r="O279" s="400">
        <v>0</v>
      </c>
      <c r="P279" s="400">
        <v>0</v>
      </c>
      <c r="Q279" s="400">
        <v>0</v>
      </c>
      <c r="R279" s="400">
        <v>33410</v>
      </c>
      <c r="S279" s="400">
        <v>484532</v>
      </c>
      <c r="T279" s="400">
        <v>0</v>
      </c>
      <c r="U279" s="400">
        <v>0</v>
      </c>
      <c r="V279" s="400">
        <v>14.502599999999999</v>
      </c>
      <c r="W279" s="400">
        <v>0</v>
      </c>
      <c r="X279" s="400">
        <v>0</v>
      </c>
      <c r="Y279" s="400">
        <v>0</v>
      </c>
      <c r="Z279" s="400">
        <v>14.502599999999999</v>
      </c>
      <c r="AA279" s="400">
        <v>0</v>
      </c>
      <c r="AB279" s="399" t="s">
        <v>27</v>
      </c>
    </row>
    <row r="280" spans="1:28">
      <c r="A280" s="398" t="s">
        <v>647</v>
      </c>
      <c r="B280" s="399" t="s">
        <v>660</v>
      </c>
      <c r="C280" s="399" t="s">
        <v>661</v>
      </c>
      <c r="D280" s="400">
        <v>2</v>
      </c>
      <c r="E280" s="400">
        <v>14</v>
      </c>
      <c r="F280" s="400">
        <v>2</v>
      </c>
      <c r="G280" s="400">
        <v>14</v>
      </c>
      <c r="H280" s="400">
        <v>0</v>
      </c>
      <c r="I280" s="400">
        <v>0</v>
      </c>
      <c r="J280" s="400">
        <v>2102</v>
      </c>
      <c r="K280" s="400">
        <v>63210</v>
      </c>
      <c r="L280" s="400">
        <v>0</v>
      </c>
      <c r="M280" s="400">
        <v>0</v>
      </c>
      <c r="N280" s="400">
        <v>0</v>
      </c>
      <c r="O280" s="400">
        <v>0</v>
      </c>
      <c r="P280" s="400">
        <v>0</v>
      </c>
      <c r="Q280" s="400">
        <v>0</v>
      </c>
      <c r="R280" s="400">
        <v>2102</v>
      </c>
      <c r="S280" s="400">
        <v>63210</v>
      </c>
      <c r="T280" s="400">
        <v>0</v>
      </c>
      <c r="U280" s="400">
        <v>0</v>
      </c>
      <c r="V280" s="400">
        <v>30.071400000000001</v>
      </c>
      <c r="W280" s="400">
        <v>0</v>
      </c>
      <c r="X280" s="400">
        <v>0</v>
      </c>
      <c r="Y280" s="400">
        <v>0</v>
      </c>
      <c r="Z280" s="400">
        <v>30.071400000000001</v>
      </c>
      <c r="AA280" s="400">
        <v>0</v>
      </c>
      <c r="AB280" s="399" t="s">
        <v>27</v>
      </c>
    </row>
    <row r="281" spans="1:28">
      <c r="A281" s="398" t="s">
        <v>647</v>
      </c>
      <c r="B281" s="399" t="s">
        <v>662</v>
      </c>
      <c r="C281" s="399" t="s">
        <v>663</v>
      </c>
      <c r="D281" s="400">
        <v>25</v>
      </c>
      <c r="E281" s="400">
        <v>854</v>
      </c>
      <c r="F281" s="400">
        <v>25</v>
      </c>
      <c r="G281" s="400">
        <v>854</v>
      </c>
      <c r="H281" s="400">
        <v>0</v>
      </c>
      <c r="I281" s="400">
        <v>0</v>
      </c>
      <c r="J281" s="400">
        <v>42510</v>
      </c>
      <c r="K281" s="400">
        <v>904210</v>
      </c>
      <c r="L281" s="400">
        <v>0</v>
      </c>
      <c r="M281" s="400">
        <v>0</v>
      </c>
      <c r="N281" s="400">
        <v>0</v>
      </c>
      <c r="O281" s="400">
        <v>0</v>
      </c>
      <c r="P281" s="400">
        <v>0</v>
      </c>
      <c r="Q281" s="400">
        <v>0</v>
      </c>
      <c r="R281" s="400">
        <v>42510</v>
      </c>
      <c r="S281" s="400">
        <v>904210</v>
      </c>
      <c r="T281" s="400">
        <v>0</v>
      </c>
      <c r="U281" s="400">
        <v>0</v>
      </c>
      <c r="V281" s="400">
        <v>21.270499999999998</v>
      </c>
      <c r="W281" s="400">
        <v>0</v>
      </c>
      <c r="X281" s="400">
        <v>0</v>
      </c>
      <c r="Y281" s="400">
        <v>0</v>
      </c>
      <c r="Z281" s="400">
        <v>21.270499999999998</v>
      </c>
      <c r="AA281" s="400">
        <v>0</v>
      </c>
      <c r="AB281" s="399" t="s">
        <v>27</v>
      </c>
    </row>
    <row r="282" spans="1:28">
      <c r="A282" s="398" t="s">
        <v>647</v>
      </c>
      <c r="B282" s="399" t="s">
        <v>664</v>
      </c>
      <c r="C282" s="399" t="s">
        <v>665</v>
      </c>
      <c r="D282" s="400">
        <v>5</v>
      </c>
      <c r="E282" s="400">
        <v>65</v>
      </c>
      <c r="F282" s="400">
        <v>5</v>
      </c>
      <c r="G282" s="400">
        <v>65</v>
      </c>
      <c r="H282" s="400">
        <v>0</v>
      </c>
      <c r="I282" s="400">
        <v>0</v>
      </c>
      <c r="J282" s="400">
        <v>15442</v>
      </c>
      <c r="K282" s="400">
        <v>224520</v>
      </c>
      <c r="L282" s="400">
        <v>0</v>
      </c>
      <c r="M282" s="400">
        <v>0</v>
      </c>
      <c r="N282" s="400">
        <v>0</v>
      </c>
      <c r="O282" s="400">
        <v>0</v>
      </c>
      <c r="P282" s="400">
        <v>0</v>
      </c>
      <c r="Q282" s="400">
        <v>0</v>
      </c>
      <c r="R282" s="400">
        <v>15442</v>
      </c>
      <c r="S282" s="400">
        <v>224520</v>
      </c>
      <c r="T282" s="400">
        <v>0</v>
      </c>
      <c r="U282" s="400">
        <v>0</v>
      </c>
      <c r="V282" s="400">
        <v>14.5396</v>
      </c>
      <c r="W282" s="400">
        <v>0</v>
      </c>
      <c r="X282" s="400">
        <v>0</v>
      </c>
      <c r="Y282" s="400">
        <v>0</v>
      </c>
      <c r="Z282" s="400">
        <v>14.5396</v>
      </c>
      <c r="AA282" s="400">
        <v>0</v>
      </c>
      <c r="AB282" s="399" t="s">
        <v>27</v>
      </c>
    </row>
    <row r="283" spans="1:28">
      <c r="A283" s="398" t="s">
        <v>647</v>
      </c>
      <c r="B283" s="399" t="s">
        <v>666</v>
      </c>
      <c r="C283" s="399" t="s">
        <v>667</v>
      </c>
      <c r="D283" s="400">
        <v>53</v>
      </c>
      <c r="E283" s="400">
        <v>1764</v>
      </c>
      <c r="F283" s="400">
        <v>53</v>
      </c>
      <c r="G283" s="400">
        <v>1764</v>
      </c>
      <c r="H283" s="400">
        <v>0</v>
      </c>
      <c r="I283" s="400">
        <v>0</v>
      </c>
      <c r="J283" s="400">
        <v>36963</v>
      </c>
      <c r="K283" s="400">
        <v>3902607</v>
      </c>
      <c r="L283" s="400">
        <v>1594</v>
      </c>
      <c r="M283" s="400">
        <v>514257</v>
      </c>
      <c r="N283" s="400">
        <v>23228</v>
      </c>
      <c r="O283" s="400">
        <v>2883801</v>
      </c>
      <c r="P283" s="400">
        <v>12141</v>
      </c>
      <c r="Q283" s="400">
        <v>504549</v>
      </c>
      <c r="R283" s="400">
        <v>0</v>
      </c>
      <c r="S283" s="400">
        <v>0</v>
      </c>
      <c r="T283" s="400">
        <v>0</v>
      </c>
      <c r="U283" s="400">
        <v>0</v>
      </c>
      <c r="V283" s="400">
        <v>105.5814</v>
      </c>
      <c r="W283" s="400">
        <v>322.62049999999999</v>
      </c>
      <c r="X283" s="400">
        <v>124.1519</v>
      </c>
      <c r="Y283" s="400">
        <v>41.557400000000001</v>
      </c>
      <c r="Z283" s="400">
        <v>0</v>
      </c>
      <c r="AA283" s="400">
        <v>0</v>
      </c>
      <c r="AB283" s="399" t="s">
        <v>27</v>
      </c>
    </row>
    <row r="284" spans="1:28">
      <c r="A284" s="398" t="s">
        <v>135</v>
      </c>
      <c r="B284" s="399" t="s">
        <v>668</v>
      </c>
      <c r="C284" s="399" t="s">
        <v>669</v>
      </c>
      <c r="D284" s="400">
        <v>3</v>
      </c>
      <c r="E284" s="400">
        <v>142</v>
      </c>
      <c r="F284" s="400">
        <v>0</v>
      </c>
      <c r="G284" s="400">
        <v>0</v>
      </c>
      <c r="H284" s="400">
        <v>3</v>
      </c>
      <c r="I284" s="400">
        <v>142</v>
      </c>
      <c r="J284" s="400">
        <v>431</v>
      </c>
      <c r="K284" s="400">
        <v>180780</v>
      </c>
      <c r="L284" s="400">
        <v>0</v>
      </c>
      <c r="M284" s="400">
        <v>0</v>
      </c>
      <c r="N284" s="400">
        <v>0</v>
      </c>
      <c r="O284" s="400">
        <v>0</v>
      </c>
      <c r="P284" s="400">
        <v>0</v>
      </c>
      <c r="Q284" s="400">
        <v>0</v>
      </c>
      <c r="R284" s="400">
        <v>0</v>
      </c>
      <c r="S284" s="400">
        <v>0</v>
      </c>
      <c r="T284" s="400">
        <v>431</v>
      </c>
      <c r="U284" s="400">
        <v>180780</v>
      </c>
      <c r="V284" s="400">
        <v>419.44319999999999</v>
      </c>
      <c r="W284" s="400">
        <v>0</v>
      </c>
      <c r="X284" s="400">
        <v>0</v>
      </c>
      <c r="Y284" s="400">
        <v>0</v>
      </c>
      <c r="Z284" s="400">
        <v>0</v>
      </c>
      <c r="AA284" s="400">
        <v>419.44319999999999</v>
      </c>
      <c r="AB284" s="399" t="s">
        <v>27</v>
      </c>
    </row>
    <row r="285" spans="1:28">
      <c r="A285" s="398" t="s">
        <v>135</v>
      </c>
      <c r="B285" s="399" t="s">
        <v>670</v>
      </c>
      <c r="C285" s="399" t="s">
        <v>671</v>
      </c>
      <c r="D285" s="400">
        <v>2</v>
      </c>
      <c r="E285" s="400">
        <v>28</v>
      </c>
      <c r="F285" s="400">
        <v>2</v>
      </c>
      <c r="G285" s="400">
        <v>28</v>
      </c>
      <c r="H285" s="400">
        <v>0</v>
      </c>
      <c r="I285" s="400">
        <v>0</v>
      </c>
      <c r="J285" s="400">
        <v>687</v>
      </c>
      <c r="K285" s="400">
        <v>8118</v>
      </c>
      <c r="L285" s="400">
        <v>0</v>
      </c>
      <c r="M285" s="400">
        <v>0</v>
      </c>
      <c r="N285" s="400">
        <v>0</v>
      </c>
      <c r="O285" s="400">
        <v>0</v>
      </c>
      <c r="P285" s="400">
        <v>0</v>
      </c>
      <c r="Q285" s="400">
        <v>0</v>
      </c>
      <c r="R285" s="400">
        <v>687</v>
      </c>
      <c r="S285" s="400">
        <v>8118</v>
      </c>
      <c r="T285" s="400">
        <v>0</v>
      </c>
      <c r="U285" s="400">
        <v>0</v>
      </c>
      <c r="V285" s="400">
        <v>11.816599999999999</v>
      </c>
      <c r="W285" s="400">
        <v>0</v>
      </c>
      <c r="X285" s="400">
        <v>0</v>
      </c>
      <c r="Y285" s="400">
        <v>0</v>
      </c>
      <c r="Z285" s="400">
        <v>11.816599999999999</v>
      </c>
      <c r="AA285" s="400">
        <v>0</v>
      </c>
      <c r="AB285" s="399" t="s">
        <v>27</v>
      </c>
    </row>
    <row r="286" spans="1:28">
      <c r="A286" s="398" t="s">
        <v>135</v>
      </c>
      <c r="B286" s="399" t="s">
        <v>672</v>
      </c>
      <c r="C286" s="399" t="s">
        <v>673</v>
      </c>
      <c r="D286" s="400">
        <v>23</v>
      </c>
      <c r="E286" s="400">
        <v>357</v>
      </c>
      <c r="F286" s="400">
        <v>23</v>
      </c>
      <c r="G286" s="400">
        <v>357</v>
      </c>
      <c r="H286" s="400">
        <v>0</v>
      </c>
      <c r="I286" s="400">
        <v>0</v>
      </c>
      <c r="J286" s="400">
        <v>4239</v>
      </c>
      <c r="K286" s="400">
        <v>58432</v>
      </c>
      <c r="L286" s="400">
        <v>0</v>
      </c>
      <c r="M286" s="400">
        <v>0</v>
      </c>
      <c r="N286" s="400">
        <v>0</v>
      </c>
      <c r="O286" s="400">
        <v>0</v>
      </c>
      <c r="P286" s="400">
        <v>0</v>
      </c>
      <c r="Q286" s="400">
        <v>0</v>
      </c>
      <c r="R286" s="400">
        <v>4239</v>
      </c>
      <c r="S286" s="400">
        <v>58432</v>
      </c>
      <c r="T286" s="400">
        <v>0</v>
      </c>
      <c r="U286" s="400">
        <v>0</v>
      </c>
      <c r="V286" s="400">
        <v>13.7844</v>
      </c>
      <c r="W286" s="400">
        <v>0</v>
      </c>
      <c r="X286" s="400">
        <v>0</v>
      </c>
      <c r="Y286" s="400">
        <v>0</v>
      </c>
      <c r="Z286" s="400">
        <v>13.7844</v>
      </c>
      <c r="AA286" s="400">
        <v>0</v>
      </c>
      <c r="AB286" s="399" t="s">
        <v>27</v>
      </c>
    </row>
    <row r="287" spans="1:28">
      <c r="A287" s="398" t="s">
        <v>135</v>
      </c>
      <c r="B287" s="399" t="s">
        <v>674</v>
      </c>
      <c r="C287" s="399" t="s">
        <v>675</v>
      </c>
      <c r="D287" s="400">
        <v>8</v>
      </c>
      <c r="E287" s="400">
        <v>147</v>
      </c>
      <c r="F287" s="400">
        <v>8</v>
      </c>
      <c r="G287" s="400">
        <v>147</v>
      </c>
      <c r="H287" s="400">
        <v>0</v>
      </c>
      <c r="I287" s="400">
        <v>0</v>
      </c>
      <c r="J287" s="400">
        <v>7257</v>
      </c>
      <c r="K287" s="400">
        <v>212652</v>
      </c>
      <c r="L287" s="400">
        <v>0</v>
      </c>
      <c r="M287" s="400">
        <v>0</v>
      </c>
      <c r="N287" s="400">
        <v>0</v>
      </c>
      <c r="O287" s="400">
        <v>0</v>
      </c>
      <c r="P287" s="400">
        <v>0</v>
      </c>
      <c r="Q287" s="400">
        <v>0</v>
      </c>
      <c r="R287" s="400">
        <v>7257</v>
      </c>
      <c r="S287" s="400">
        <v>212652</v>
      </c>
      <c r="T287" s="400">
        <v>0</v>
      </c>
      <c r="U287" s="400">
        <v>0</v>
      </c>
      <c r="V287" s="400">
        <v>29.303000000000001</v>
      </c>
      <c r="W287" s="400">
        <v>0</v>
      </c>
      <c r="X287" s="400">
        <v>0</v>
      </c>
      <c r="Y287" s="400">
        <v>0</v>
      </c>
      <c r="Z287" s="400">
        <v>29.303000000000001</v>
      </c>
      <c r="AA287" s="400">
        <v>0</v>
      </c>
      <c r="AB287" s="399" t="s">
        <v>27</v>
      </c>
    </row>
    <row r="288" spans="1:28">
      <c r="A288" s="398" t="s">
        <v>135</v>
      </c>
      <c r="B288" s="399" t="s">
        <v>676</v>
      </c>
      <c r="C288" s="399" t="s">
        <v>677</v>
      </c>
      <c r="D288" s="400">
        <v>9</v>
      </c>
      <c r="E288" s="400">
        <v>151</v>
      </c>
      <c r="F288" s="400">
        <v>9</v>
      </c>
      <c r="G288" s="400">
        <v>151</v>
      </c>
      <c r="H288" s="400">
        <v>0</v>
      </c>
      <c r="I288" s="400">
        <v>0</v>
      </c>
      <c r="J288" s="400">
        <v>9935</v>
      </c>
      <c r="K288" s="400">
        <v>319275</v>
      </c>
      <c r="L288" s="400">
        <v>0</v>
      </c>
      <c r="M288" s="400">
        <v>0</v>
      </c>
      <c r="N288" s="400">
        <v>0</v>
      </c>
      <c r="O288" s="400">
        <v>0</v>
      </c>
      <c r="P288" s="400">
        <v>0</v>
      </c>
      <c r="Q288" s="400">
        <v>0</v>
      </c>
      <c r="R288" s="400">
        <v>9935</v>
      </c>
      <c r="S288" s="400">
        <v>319275</v>
      </c>
      <c r="T288" s="400">
        <v>0</v>
      </c>
      <c r="U288" s="400">
        <v>0</v>
      </c>
      <c r="V288" s="400">
        <v>32.136400000000002</v>
      </c>
      <c r="W288" s="400">
        <v>0</v>
      </c>
      <c r="X288" s="400">
        <v>0</v>
      </c>
      <c r="Y288" s="400">
        <v>0</v>
      </c>
      <c r="Z288" s="400">
        <v>32.136400000000002</v>
      </c>
      <c r="AA288" s="400">
        <v>0</v>
      </c>
      <c r="AB288" s="399" t="s">
        <v>27</v>
      </c>
    </row>
    <row r="289" spans="1:28">
      <c r="A289" s="398" t="s">
        <v>135</v>
      </c>
      <c r="B289" s="399" t="s">
        <v>678</v>
      </c>
      <c r="C289" s="399" t="s">
        <v>679</v>
      </c>
      <c r="D289" s="400">
        <v>8</v>
      </c>
      <c r="E289" s="400">
        <v>112</v>
      </c>
      <c r="F289" s="400">
        <v>8</v>
      </c>
      <c r="G289" s="400">
        <v>112</v>
      </c>
      <c r="H289" s="400">
        <v>0</v>
      </c>
      <c r="I289" s="400">
        <v>0</v>
      </c>
      <c r="J289" s="400">
        <v>4973</v>
      </c>
      <c r="K289" s="400">
        <v>215028</v>
      </c>
      <c r="L289" s="400">
        <v>0</v>
      </c>
      <c r="M289" s="400">
        <v>0</v>
      </c>
      <c r="N289" s="400">
        <v>0</v>
      </c>
      <c r="O289" s="400">
        <v>0</v>
      </c>
      <c r="P289" s="400">
        <v>0</v>
      </c>
      <c r="Q289" s="400">
        <v>0</v>
      </c>
      <c r="R289" s="400">
        <v>4973</v>
      </c>
      <c r="S289" s="400">
        <v>215028</v>
      </c>
      <c r="T289" s="400">
        <v>0</v>
      </c>
      <c r="U289" s="400">
        <v>0</v>
      </c>
      <c r="V289" s="400">
        <v>43.239100000000001</v>
      </c>
      <c r="W289" s="400">
        <v>0</v>
      </c>
      <c r="X289" s="400">
        <v>0</v>
      </c>
      <c r="Y289" s="400">
        <v>0</v>
      </c>
      <c r="Z289" s="400">
        <v>43.239100000000001</v>
      </c>
      <c r="AA289" s="400">
        <v>0</v>
      </c>
      <c r="AB289" s="399" t="s">
        <v>27</v>
      </c>
    </row>
    <row r="290" spans="1:28">
      <c r="A290" s="398" t="s">
        <v>135</v>
      </c>
      <c r="B290" s="399" t="s">
        <v>680</v>
      </c>
      <c r="C290" s="399" t="s">
        <v>681</v>
      </c>
      <c r="D290" s="400">
        <v>3</v>
      </c>
      <c r="E290" s="400">
        <v>42</v>
      </c>
      <c r="F290" s="400">
        <v>3</v>
      </c>
      <c r="G290" s="400">
        <v>42</v>
      </c>
      <c r="H290" s="400">
        <v>0</v>
      </c>
      <c r="I290" s="400">
        <v>0</v>
      </c>
      <c r="J290" s="400">
        <v>1382</v>
      </c>
      <c r="K290" s="400">
        <v>7524</v>
      </c>
      <c r="L290" s="400">
        <v>0</v>
      </c>
      <c r="M290" s="400">
        <v>0</v>
      </c>
      <c r="N290" s="400">
        <v>0</v>
      </c>
      <c r="O290" s="400">
        <v>0</v>
      </c>
      <c r="P290" s="400">
        <v>0</v>
      </c>
      <c r="Q290" s="400">
        <v>0</v>
      </c>
      <c r="R290" s="400">
        <v>1382</v>
      </c>
      <c r="S290" s="400">
        <v>7524</v>
      </c>
      <c r="T290" s="400">
        <v>0</v>
      </c>
      <c r="U290" s="400">
        <v>0</v>
      </c>
      <c r="V290" s="400">
        <v>5.4443000000000001</v>
      </c>
      <c r="W290" s="400">
        <v>0</v>
      </c>
      <c r="X290" s="400">
        <v>0</v>
      </c>
      <c r="Y290" s="400">
        <v>0</v>
      </c>
      <c r="Z290" s="400">
        <v>5.4443000000000001</v>
      </c>
      <c r="AA290" s="400">
        <v>0</v>
      </c>
      <c r="AB290" s="399" t="s">
        <v>27</v>
      </c>
    </row>
    <row r="291" spans="1:28">
      <c r="A291" s="398" t="s">
        <v>682</v>
      </c>
      <c r="B291" s="399" t="s">
        <v>683</v>
      </c>
      <c r="C291" s="399" t="s">
        <v>684</v>
      </c>
      <c r="D291" s="400">
        <v>10</v>
      </c>
      <c r="E291" s="400">
        <v>90</v>
      </c>
      <c r="F291" s="400">
        <v>10</v>
      </c>
      <c r="G291" s="400">
        <v>90</v>
      </c>
      <c r="H291" s="400">
        <v>0</v>
      </c>
      <c r="I291" s="400">
        <v>0</v>
      </c>
      <c r="J291" s="400">
        <v>1670</v>
      </c>
      <c r="K291" s="400">
        <v>18290</v>
      </c>
      <c r="L291" s="400">
        <v>0</v>
      </c>
      <c r="M291" s="400">
        <v>0</v>
      </c>
      <c r="N291" s="400">
        <v>0</v>
      </c>
      <c r="O291" s="400">
        <v>0</v>
      </c>
      <c r="P291" s="400">
        <v>0</v>
      </c>
      <c r="Q291" s="400">
        <v>0</v>
      </c>
      <c r="R291" s="400">
        <v>1670</v>
      </c>
      <c r="S291" s="400">
        <v>18290</v>
      </c>
      <c r="T291" s="400">
        <v>0</v>
      </c>
      <c r="U291" s="400">
        <v>0</v>
      </c>
      <c r="V291" s="400">
        <v>10.9521</v>
      </c>
      <c r="W291" s="400">
        <v>0</v>
      </c>
      <c r="X291" s="400">
        <v>0</v>
      </c>
      <c r="Y291" s="400">
        <v>0</v>
      </c>
      <c r="Z291" s="400">
        <v>10.9521</v>
      </c>
      <c r="AA291" s="400">
        <v>0</v>
      </c>
      <c r="AB291" s="399" t="s">
        <v>27</v>
      </c>
    </row>
    <row r="292" spans="1:28">
      <c r="A292" s="398" t="s">
        <v>682</v>
      </c>
      <c r="B292" s="399" t="s">
        <v>685</v>
      </c>
      <c r="C292" s="399" t="s">
        <v>686</v>
      </c>
      <c r="D292" s="400">
        <v>12</v>
      </c>
      <c r="E292" s="400">
        <v>186</v>
      </c>
      <c r="F292" s="400">
        <v>12</v>
      </c>
      <c r="G292" s="400">
        <v>186</v>
      </c>
      <c r="H292" s="400">
        <v>0</v>
      </c>
      <c r="I292" s="400">
        <v>0</v>
      </c>
      <c r="J292" s="400">
        <v>5256</v>
      </c>
      <c r="K292" s="400">
        <v>101370</v>
      </c>
      <c r="L292" s="400">
        <v>0</v>
      </c>
      <c r="M292" s="400">
        <v>0</v>
      </c>
      <c r="N292" s="400">
        <v>0</v>
      </c>
      <c r="O292" s="400">
        <v>0</v>
      </c>
      <c r="P292" s="400">
        <v>0</v>
      </c>
      <c r="Q292" s="400">
        <v>0</v>
      </c>
      <c r="R292" s="400">
        <v>5256</v>
      </c>
      <c r="S292" s="400">
        <v>101370</v>
      </c>
      <c r="T292" s="400">
        <v>0</v>
      </c>
      <c r="U292" s="400">
        <v>0</v>
      </c>
      <c r="V292" s="400">
        <v>19.2865</v>
      </c>
      <c r="W292" s="400">
        <v>0</v>
      </c>
      <c r="X292" s="400">
        <v>0</v>
      </c>
      <c r="Y292" s="400">
        <v>0</v>
      </c>
      <c r="Z292" s="400">
        <v>19.2865</v>
      </c>
      <c r="AA292" s="400">
        <v>0</v>
      </c>
      <c r="AB292" s="399" t="s">
        <v>27</v>
      </c>
    </row>
    <row r="293" spans="1:28">
      <c r="A293" s="398" t="s">
        <v>682</v>
      </c>
      <c r="B293" s="399" t="s">
        <v>687</v>
      </c>
      <c r="C293" s="399" t="s">
        <v>688</v>
      </c>
      <c r="D293" s="400">
        <v>9</v>
      </c>
      <c r="E293" s="400">
        <v>171</v>
      </c>
      <c r="F293" s="400">
        <v>9</v>
      </c>
      <c r="G293" s="400">
        <v>171</v>
      </c>
      <c r="H293" s="400">
        <v>0</v>
      </c>
      <c r="I293" s="400">
        <v>0</v>
      </c>
      <c r="J293" s="400">
        <v>5102</v>
      </c>
      <c r="K293" s="400">
        <v>127550</v>
      </c>
      <c r="L293" s="400">
        <v>0</v>
      </c>
      <c r="M293" s="400">
        <v>0</v>
      </c>
      <c r="N293" s="400">
        <v>0</v>
      </c>
      <c r="O293" s="400">
        <v>0</v>
      </c>
      <c r="P293" s="400">
        <v>0</v>
      </c>
      <c r="Q293" s="400">
        <v>0</v>
      </c>
      <c r="R293" s="400">
        <v>5102</v>
      </c>
      <c r="S293" s="400">
        <v>127550</v>
      </c>
      <c r="T293" s="400">
        <v>0</v>
      </c>
      <c r="U293" s="400">
        <v>0</v>
      </c>
      <c r="V293" s="400">
        <v>25</v>
      </c>
      <c r="W293" s="400">
        <v>0</v>
      </c>
      <c r="X293" s="400">
        <v>0</v>
      </c>
      <c r="Y293" s="400">
        <v>0</v>
      </c>
      <c r="Z293" s="400">
        <v>25</v>
      </c>
      <c r="AA293" s="400">
        <v>0</v>
      </c>
      <c r="AB293" s="399" t="s">
        <v>27</v>
      </c>
    </row>
    <row r="294" spans="1:28">
      <c r="A294" s="398" t="s">
        <v>682</v>
      </c>
      <c r="B294" s="399" t="s">
        <v>689</v>
      </c>
      <c r="C294" s="399" t="s">
        <v>690</v>
      </c>
      <c r="D294" s="400">
        <v>1</v>
      </c>
      <c r="E294" s="400">
        <v>11</v>
      </c>
      <c r="F294" s="400">
        <v>1</v>
      </c>
      <c r="G294" s="400">
        <v>11</v>
      </c>
      <c r="H294" s="400">
        <v>0</v>
      </c>
      <c r="I294" s="400">
        <v>0</v>
      </c>
      <c r="J294" s="400">
        <v>901</v>
      </c>
      <c r="K294" s="400">
        <v>16653</v>
      </c>
      <c r="L294" s="400">
        <v>0</v>
      </c>
      <c r="M294" s="400">
        <v>0</v>
      </c>
      <c r="N294" s="400">
        <v>0</v>
      </c>
      <c r="O294" s="400">
        <v>0</v>
      </c>
      <c r="P294" s="400">
        <v>0</v>
      </c>
      <c r="Q294" s="400">
        <v>0</v>
      </c>
      <c r="R294" s="400">
        <v>901</v>
      </c>
      <c r="S294" s="400">
        <v>16653</v>
      </c>
      <c r="T294" s="400">
        <v>0</v>
      </c>
      <c r="U294" s="400">
        <v>0</v>
      </c>
      <c r="V294" s="400">
        <v>18.482800000000001</v>
      </c>
      <c r="W294" s="400">
        <v>0</v>
      </c>
      <c r="X294" s="400">
        <v>0</v>
      </c>
      <c r="Y294" s="400">
        <v>0</v>
      </c>
      <c r="Z294" s="400">
        <v>18.482800000000001</v>
      </c>
      <c r="AA294" s="400">
        <v>0</v>
      </c>
      <c r="AB294" s="399" t="s">
        <v>27</v>
      </c>
    </row>
    <row r="295" spans="1:28">
      <c r="A295" s="398" t="s">
        <v>682</v>
      </c>
      <c r="B295" s="399" t="s">
        <v>691</v>
      </c>
      <c r="C295" s="399" t="s">
        <v>692</v>
      </c>
      <c r="D295" s="400">
        <v>71</v>
      </c>
      <c r="E295" s="400">
        <v>2285</v>
      </c>
      <c r="F295" s="400">
        <v>71</v>
      </c>
      <c r="G295" s="400">
        <v>2285</v>
      </c>
      <c r="H295" s="400">
        <v>0</v>
      </c>
      <c r="I295" s="400">
        <v>0</v>
      </c>
      <c r="J295" s="400">
        <v>38900</v>
      </c>
      <c r="K295" s="400">
        <v>4193043</v>
      </c>
      <c r="L295" s="400">
        <v>872</v>
      </c>
      <c r="M295" s="400">
        <v>959233</v>
      </c>
      <c r="N295" s="400">
        <v>18616</v>
      </c>
      <c r="O295" s="400">
        <v>2457344</v>
      </c>
      <c r="P295" s="400">
        <v>19412</v>
      </c>
      <c r="Q295" s="400">
        <v>776466</v>
      </c>
      <c r="R295" s="400">
        <v>0</v>
      </c>
      <c r="S295" s="400">
        <v>0</v>
      </c>
      <c r="T295" s="400">
        <v>0</v>
      </c>
      <c r="U295" s="400">
        <v>0</v>
      </c>
      <c r="V295" s="400">
        <v>107.7903</v>
      </c>
      <c r="W295" s="400">
        <v>1100.0378000000001</v>
      </c>
      <c r="X295" s="400">
        <v>132.0017</v>
      </c>
      <c r="Y295" s="400">
        <v>39.999299999999998</v>
      </c>
      <c r="Z295" s="400">
        <v>0</v>
      </c>
      <c r="AA295" s="400">
        <v>0</v>
      </c>
      <c r="AB295" s="399" t="s">
        <v>27</v>
      </c>
    </row>
    <row r="296" spans="1:28">
      <c r="A296" s="398" t="s">
        <v>138</v>
      </c>
      <c r="B296" s="399" t="s">
        <v>693</v>
      </c>
      <c r="C296" s="399" t="s">
        <v>694</v>
      </c>
      <c r="D296" s="400">
        <v>8</v>
      </c>
      <c r="E296" s="400">
        <v>66</v>
      </c>
      <c r="F296" s="400">
        <v>8</v>
      </c>
      <c r="G296" s="400">
        <v>66</v>
      </c>
      <c r="H296" s="400">
        <v>0</v>
      </c>
      <c r="I296" s="400">
        <v>0</v>
      </c>
      <c r="J296" s="400">
        <v>4766</v>
      </c>
      <c r="K296" s="400">
        <v>104232</v>
      </c>
      <c r="L296" s="400">
        <v>0</v>
      </c>
      <c r="M296" s="400">
        <v>0</v>
      </c>
      <c r="N296" s="400">
        <v>0</v>
      </c>
      <c r="O296" s="400">
        <v>0</v>
      </c>
      <c r="P296" s="400">
        <v>0</v>
      </c>
      <c r="Q296" s="400">
        <v>0</v>
      </c>
      <c r="R296" s="400">
        <v>4766</v>
      </c>
      <c r="S296" s="400">
        <v>104232</v>
      </c>
      <c r="T296" s="400">
        <v>0</v>
      </c>
      <c r="U296" s="400">
        <v>0</v>
      </c>
      <c r="V296" s="400">
        <v>21.869900000000001</v>
      </c>
      <c r="W296" s="400">
        <v>0</v>
      </c>
      <c r="X296" s="400">
        <v>0</v>
      </c>
      <c r="Y296" s="400">
        <v>0</v>
      </c>
      <c r="Z296" s="400">
        <v>21.869900000000001</v>
      </c>
      <c r="AA296" s="400">
        <v>0</v>
      </c>
      <c r="AB296" s="399" t="s">
        <v>27</v>
      </c>
    </row>
    <row r="297" spans="1:28">
      <c r="A297" s="398" t="s">
        <v>138</v>
      </c>
      <c r="B297" s="399" t="s">
        <v>695</v>
      </c>
      <c r="C297" s="399" t="s">
        <v>696</v>
      </c>
      <c r="D297" s="400">
        <v>2</v>
      </c>
      <c r="E297" s="400">
        <v>38</v>
      </c>
      <c r="F297" s="400">
        <v>2</v>
      </c>
      <c r="G297" s="400">
        <v>38</v>
      </c>
      <c r="H297" s="400">
        <v>0</v>
      </c>
      <c r="I297" s="400">
        <v>0</v>
      </c>
      <c r="J297" s="400">
        <v>4498</v>
      </c>
      <c r="K297" s="400">
        <v>188996</v>
      </c>
      <c r="L297" s="400">
        <v>0</v>
      </c>
      <c r="M297" s="400">
        <v>0</v>
      </c>
      <c r="N297" s="400">
        <v>0</v>
      </c>
      <c r="O297" s="400">
        <v>0</v>
      </c>
      <c r="P297" s="400">
        <v>0</v>
      </c>
      <c r="Q297" s="400">
        <v>0</v>
      </c>
      <c r="R297" s="400">
        <v>4498</v>
      </c>
      <c r="S297" s="400">
        <v>188996</v>
      </c>
      <c r="T297" s="400">
        <v>0</v>
      </c>
      <c r="U297" s="400">
        <v>0</v>
      </c>
      <c r="V297" s="400">
        <v>42.017800000000001</v>
      </c>
      <c r="W297" s="400">
        <v>0</v>
      </c>
      <c r="X297" s="400">
        <v>0</v>
      </c>
      <c r="Y297" s="400">
        <v>0</v>
      </c>
      <c r="Z297" s="400">
        <v>42.017800000000001</v>
      </c>
      <c r="AA297" s="400">
        <v>0</v>
      </c>
      <c r="AB297" s="399" t="s">
        <v>27</v>
      </c>
    </row>
    <row r="298" spans="1:28">
      <c r="A298" s="398" t="s">
        <v>138</v>
      </c>
      <c r="B298" s="399" t="s">
        <v>697</v>
      </c>
      <c r="C298" s="399" t="s">
        <v>698</v>
      </c>
      <c r="D298" s="400">
        <v>11</v>
      </c>
      <c r="E298" s="400">
        <v>104</v>
      </c>
      <c r="F298" s="400">
        <v>11</v>
      </c>
      <c r="G298" s="400">
        <v>104</v>
      </c>
      <c r="H298" s="400">
        <v>0</v>
      </c>
      <c r="I298" s="400">
        <v>0</v>
      </c>
      <c r="J298" s="400">
        <v>7268</v>
      </c>
      <c r="K298" s="400">
        <v>202946</v>
      </c>
      <c r="L298" s="400">
        <v>0</v>
      </c>
      <c r="M298" s="400">
        <v>0</v>
      </c>
      <c r="N298" s="400">
        <v>0</v>
      </c>
      <c r="O298" s="400">
        <v>0</v>
      </c>
      <c r="P298" s="400">
        <v>0</v>
      </c>
      <c r="Q298" s="400">
        <v>0</v>
      </c>
      <c r="R298" s="400">
        <v>7268</v>
      </c>
      <c r="S298" s="400">
        <v>202946</v>
      </c>
      <c r="T298" s="400">
        <v>0</v>
      </c>
      <c r="U298" s="400">
        <v>0</v>
      </c>
      <c r="V298" s="400">
        <v>27.923200000000001</v>
      </c>
      <c r="W298" s="400">
        <v>0</v>
      </c>
      <c r="X298" s="400">
        <v>0</v>
      </c>
      <c r="Y298" s="400">
        <v>0</v>
      </c>
      <c r="Z298" s="400">
        <v>27.923200000000001</v>
      </c>
      <c r="AA298" s="400">
        <v>0</v>
      </c>
      <c r="AB298" s="399" t="s">
        <v>27</v>
      </c>
    </row>
    <row r="299" spans="1:28">
      <c r="A299" s="398" t="s">
        <v>138</v>
      </c>
      <c r="B299" s="399" t="s">
        <v>699</v>
      </c>
      <c r="C299" s="399" t="s">
        <v>700</v>
      </c>
      <c r="D299" s="400">
        <v>20</v>
      </c>
      <c r="E299" s="400">
        <v>302</v>
      </c>
      <c r="F299" s="400">
        <v>20</v>
      </c>
      <c r="G299" s="400">
        <v>302</v>
      </c>
      <c r="H299" s="400">
        <v>0</v>
      </c>
      <c r="I299" s="400">
        <v>0</v>
      </c>
      <c r="J299" s="400">
        <v>21489</v>
      </c>
      <c r="K299" s="400">
        <v>869602</v>
      </c>
      <c r="L299" s="400">
        <v>0</v>
      </c>
      <c r="M299" s="400">
        <v>0</v>
      </c>
      <c r="N299" s="400">
        <v>0</v>
      </c>
      <c r="O299" s="400">
        <v>0</v>
      </c>
      <c r="P299" s="400">
        <v>0</v>
      </c>
      <c r="Q299" s="400">
        <v>0</v>
      </c>
      <c r="R299" s="400">
        <v>21489</v>
      </c>
      <c r="S299" s="400">
        <v>869602</v>
      </c>
      <c r="T299" s="400">
        <v>0</v>
      </c>
      <c r="U299" s="400">
        <v>0</v>
      </c>
      <c r="V299" s="400">
        <v>40.467300000000002</v>
      </c>
      <c r="W299" s="400">
        <v>0</v>
      </c>
      <c r="X299" s="400">
        <v>0</v>
      </c>
      <c r="Y299" s="400">
        <v>0</v>
      </c>
      <c r="Z299" s="400">
        <v>40.467300000000002</v>
      </c>
      <c r="AA299" s="400">
        <v>0</v>
      </c>
      <c r="AB299" s="399" t="s">
        <v>27</v>
      </c>
    </row>
    <row r="300" spans="1:28">
      <c r="A300" s="398" t="s">
        <v>138</v>
      </c>
      <c r="B300" s="399" t="s">
        <v>701</v>
      </c>
      <c r="C300" s="399" t="s">
        <v>702</v>
      </c>
      <c r="D300" s="400">
        <v>5</v>
      </c>
      <c r="E300" s="400">
        <v>93</v>
      </c>
      <c r="F300" s="400">
        <v>5</v>
      </c>
      <c r="G300" s="400">
        <v>93</v>
      </c>
      <c r="H300" s="400">
        <v>0</v>
      </c>
      <c r="I300" s="400">
        <v>0</v>
      </c>
      <c r="J300" s="400">
        <v>4298</v>
      </c>
      <c r="K300" s="400">
        <v>137072</v>
      </c>
      <c r="L300" s="400">
        <v>0</v>
      </c>
      <c r="M300" s="400">
        <v>0</v>
      </c>
      <c r="N300" s="400">
        <v>0</v>
      </c>
      <c r="O300" s="400">
        <v>0</v>
      </c>
      <c r="P300" s="400">
        <v>0</v>
      </c>
      <c r="Q300" s="400">
        <v>0</v>
      </c>
      <c r="R300" s="400">
        <v>4298</v>
      </c>
      <c r="S300" s="400">
        <v>137072</v>
      </c>
      <c r="T300" s="400">
        <v>0</v>
      </c>
      <c r="U300" s="400">
        <v>0</v>
      </c>
      <c r="V300" s="400">
        <v>31.891999999999999</v>
      </c>
      <c r="W300" s="400">
        <v>0</v>
      </c>
      <c r="X300" s="400">
        <v>0</v>
      </c>
      <c r="Y300" s="400">
        <v>0</v>
      </c>
      <c r="Z300" s="400">
        <v>31.891999999999999</v>
      </c>
      <c r="AA300" s="400">
        <v>0</v>
      </c>
      <c r="AB300" s="399" t="s">
        <v>27</v>
      </c>
    </row>
    <row r="301" spans="1:28">
      <c r="A301" s="398" t="s">
        <v>138</v>
      </c>
      <c r="B301" s="399" t="s">
        <v>703</v>
      </c>
      <c r="C301" s="399" t="s">
        <v>704</v>
      </c>
      <c r="D301" s="400">
        <v>8</v>
      </c>
      <c r="E301" s="400">
        <v>186</v>
      </c>
      <c r="F301" s="400">
        <v>8</v>
      </c>
      <c r="G301" s="400">
        <v>186</v>
      </c>
      <c r="H301" s="400">
        <v>0</v>
      </c>
      <c r="I301" s="400">
        <v>0</v>
      </c>
      <c r="J301" s="400">
        <v>9735</v>
      </c>
      <c r="K301" s="400">
        <v>469252</v>
      </c>
      <c r="L301" s="400">
        <v>0</v>
      </c>
      <c r="M301" s="400">
        <v>0</v>
      </c>
      <c r="N301" s="400">
        <v>0</v>
      </c>
      <c r="O301" s="400">
        <v>0</v>
      </c>
      <c r="P301" s="400">
        <v>0</v>
      </c>
      <c r="Q301" s="400">
        <v>0</v>
      </c>
      <c r="R301" s="400">
        <v>9735</v>
      </c>
      <c r="S301" s="400">
        <v>469252</v>
      </c>
      <c r="T301" s="400">
        <v>0</v>
      </c>
      <c r="U301" s="400">
        <v>0</v>
      </c>
      <c r="V301" s="400">
        <v>48.202599999999997</v>
      </c>
      <c r="W301" s="400">
        <v>0</v>
      </c>
      <c r="X301" s="400">
        <v>0</v>
      </c>
      <c r="Y301" s="400">
        <v>0</v>
      </c>
      <c r="Z301" s="400">
        <v>48.202599999999997</v>
      </c>
      <c r="AA301" s="400">
        <v>0</v>
      </c>
      <c r="AB301" s="399" t="s">
        <v>27</v>
      </c>
    </row>
    <row r="302" spans="1:28">
      <c r="A302" s="398" t="s">
        <v>138</v>
      </c>
      <c r="B302" s="399" t="s">
        <v>705</v>
      </c>
      <c r="C302" s="399" t="s">
        <v>706</v>
      </c>
      <c r="D302" s="400">
        <v>82</v>
      </c>
      <c r="E302" s="400">
        <v>657</v>
      </c>
      <c r="F302" s="400">
        <v>82</v>
      </c>
      <c r="G302" s="400">
        <v>657</v>
      </c>
      <c r="H302" s="400">
        <v>0</v>
      </c>
      <c r="I302" s="400">
        <v>0</v>
      </c>
      <c r="J302" s="400">
        <v>57106</v>
      </c>
      <c r="K302" s="400">
        <v>1900056</v>
      </c>
      <c r="L302" s="400">
        <v>0</v>
      </c>
      <c r="M302" s="400">
        <v>0</v>
      </c>
      <c r="N302" s="400">
        <v>0</v>
      </c>
      <c r="O302" s="400">
        <v>0</v>
      </c>
      <c r="P302" s="400">
        <v>0</v>
      </c>
      <c r="Q302" s="400">
        <v>0</v>
      </c>
      <c r="R302" s="400">
        <v>57106</v>
      </c>
      <c r="S302" s="400">
        <v>1900056</v>
      </c>
      <c r="T302" s="400">
        <v>0</v>
      </c>
      <c r="U302" s="400">
        <v>0</v>
      </c>
      <c r="V302" s="400">
        <v>33.272399999999998</v>
      </c>
      <c r="W302" s="400">
        <v>0</v>
      </c>
      <c r="X302" s="400">
        <v>0</v>
      </c>
      <c r="Y302" s="400">
        <v>0</v>
      </c>
      <c r="Z302" s="400">
        <v>33.272399999999998</v>
      </c>
      <c r="AA302" s="400">
        <v>0</v>
      </c>
      <c r="AB302" s="399" t="s">
        <v>27</v>
      </c>
    </row>
    <row r="303" spans="1:28">
      <c r="A303" s="398" t="s">
        <v>138</v>
      </c>
      <c r="B303" s="399" t="s">
        <v>707</v>
      </c>
      <c r="C303" s="399" t="s">
        <v>708</v>
      </c>
      <c r="D303" s="400">
        <v>9</v>
      </c>
      <c r="E303" s="400">
        <v>75</v>
      </c>
      <c r="F303" s="400">
        <v>9</v>
      </c>
      <c r="G303" s="400">
        <v>75</v>
      </c>
      <c r="H303" s="400">
        <v>0</v>
      </c>
      <c r="I303" s="400">
        <v>0</v>
      </c>
      <c r="J303" s="400">
        <v>5232</v>
      </c>
      <c r="K303" s="400">
        <v>160628</v>
      </c>
      <c r="L303" s="400">
        <v>0</v>
      </c>
      <c r="M303" s="400">
        <v>0</v>
      </c>
      <c r="N303" s="400">
        <v>0</v>
      </c>
      <c r="O303" s="400">
        <v>0</v>
      </c>
      <c r="P303" s="400">
        <v>0</v>
      </c>
      <c r="Q303" s="400">
        <v>0</v>
      </c>
      <c r="R303" s="400">
        <v>5232</v>
      </c>
      <c r="S303" s="400">
        <v>160628</v>
      </c>
      <c r="T303" s="400">
        <v>0</v>
      </c>
      <c r="U303" s="400">
        <v>0</v>
      </c>
      <c r="V303" s="400">
        <v>30.7011</v>
      </c>
      <c r="W303" s="400">
        <v>0</v>
      </c>
      <c r="X303" s="400">
        <v>0</v>
      </c>
      <c r="Y303" s="400">
        <v>0</v>
      </c>
      <c r="Z303" s="400">
        <v>30.7011</v>
      </c>
      <c r="AA303" s="400">
        <v>0</v>
      </c>
      <c r="AB303" s="399" t="s">
        <v>27</v>
      </c>
    </row>
    <row r="304" spans="1:28">
      <c r="A304" s="398" t="s">
        <v>138</v>
      </c>
      <c r="B304" s="399" t="s">
        <v>709</v>
      </c>
      <c r="C304" s="399" t="s">
        <v>710</v>
      </c>
      <c r="D304" s="400">
        <v>5</v>
      </c>
      <c r="E304" s="400">
        <v>95</v>
      </c>
      <c r="F304" s="400">
        <v>5</v>
      </c>
      <c r="G304" s="400">
        <v>95</v>
      </c>
      <c r="H304" s="400">
        <v>0</v>
      </c>
      <c r="I304" s="400">
        <v>0</v>
      </c>
      <c r="J304" s="400">
        <v>4862</v>
      </c>
      <c r="K304" s="400">
        <v>153028</v>
      </c>
      <c r="L304" s="400">
        <v>0</v>
      </c>
      <c r="M304" s="400">
        <v>0</v>
      </c>
      <c r="N304" s="400">
        <v>0</v>
      </c>
      <c r="O304" s="400">
        <v>0</v>
      </c>
      <c r="P304" s="400">
        <v>0</v>
      </c>
      <c r="Q304" s="400">
        <v>0</v>
      </c>
      <c r="R304" s="400">
        <v>4862</v>
      </c>
      <c r="S304" s="400">
        <v>153028</v>
      </c>
      <c r="T304" s="400">
        <v>0</v>
      </c>
      <c r="U304" s="400">
        <v>0</v>
      </c>
      <c r="V304" s="400">
        <v>31.474299999999999</v>
      </c>
      <c r="W304" s="400">
        <v>0</v>
      </c>
      <c r="X304" s="400">
        <v>0</v>
      </c>
      <c r="Y304" s="400">
        <v>0</v>
      </c>
      <c r="Z304" s="400">
        <v>31.474299999999999</v>
      </c>
      <c r="AA304" s="400">
        <v>0</v>
      </c>
      <c r="AB304" s="399" t="s">
        <v>27</v>
      </c>
    </row>
    <row r="305" spans="1:28">
      <c r="A305" s="398" t="s">
        <v>138</v>
      </c>
      <c r="B305" s="399" t="s">
        <v>711</v>
      </c>
      <c r="C305" s="399" t="s">
        <v>712</v>
      </c>
      <c r="D305" s="400">
        <v>26</v>
      </c>
      <c r="E305" s="400">
        <v>750</v>
      </c>
      <c r="F305" s="400">
        <v>26</v>
      </c>
      <c r="G305" s="400">
        <v>750</v>
      </c>
      <c r="H305" s="400">
        <v>0</v>
      </c>
      <c r="I305" s="400">
        <v>0</v>
      </c>
      <c r="J305" s="400">
        <v>40691</v>
      </c>
      <c r="K305" s="400">
        <v>1339660</v>
      </c>
      <c r="L305" s="400">
        <v>0</v>
      </c>
      <c r="M305" s="400">
        <v>0</v>
      </c>
      <c r="N305" s="400">
        <v>0</v>
      </c>
      <c r="O305" s="400">
        <v>0</v>
      </c>
      <c r="P305" s="400">
        <v>0</v>
      </c>
      <c r="Q305" s="400">
        <v>0</v>
      </c>
      <c r="R305" s="400">
        <v>40691</v>
      </c>
      <c r="S305" s="400">
        <v>1339660</v>
      </c>
      <c r="T305" s="400">
        <v>0</v>
      </c>
      <c r="U305" s="400">
        <v>0</v>
      </c>
      <c r="V305" s="400">
        <v>32.922800000000002</v>
      </c>
      <c r="W305" s="400">
        <v>0</v>
      </c>
      <c r="X305" s="400">
        <v>0</v>
      </c>
      <c r="Y305" s="400">
        <v>0</v>
      </c>
      <c r="Z305" s="400">
        <v>32.922800000000002</v>
      </c>
      <c r="AA305" s="400">
        <v>0</v>
      </c>
      <c r="AB305" s="399" t="s">
        <v>27</v>
      </c>
    </row>
    <row r="306" spans="1:28">
      <c r="A306" s="398" t="s">
        <v>138</v>
      </c>
      <c r="B306" s="399" t="s">
        <v>713</v>
      </c>
      <c r="C306" s="399" t="s">
        <v>714</v>
      </c>
      <c r="D306" s="400">
        <v>56</v>
      </c>
      <c r="E306" s="400">
        <v>1618</v>
      </c>
      <c r="F306" s="400">
        <v>40</v>
      </c>
      <c r="G306" s="400">
        <v>1005</v>
      </c>
      <c r="H306" s="400">
        <v>16</v>
      </c>
      <c r="I306" s="400">
        <v>613</v>
      </c>
      <c r="J306" s="400">
        <v>124190</v>
      </c>
      <c r="K306" s="400">
        <v>5584966</v>
      </c>
      <c r="L306" s="400">
        <v>0</v>
      </c>
      <c r="M306" s="400">
        <v>0</v>
      </c>
      <c r="N306" s="400">
        <v>6228</v>
      </c>
      <c r="O306" s="400">
        <v>872696</v>
      </c>
      <c r="P306" s="400">
        <v>2150</v>
      </c>
      <c r="Q306" s="400">
        <v>185862</v>
      </c>
      <c r="R306" s="400">
        <v>106826</v>
      </c>
      <c r="S306" s="400">
        <v>3955856</v>
      </c>
      <c r="T306" s="400">
        <v>8986</v>
      </c>
      <c r="U306" s="400">
        <v>570552</v>
      </c>
      <c r="V306" s="400">
        <v>44.9711</v>
      </c>
      <c r="W306" s="400">
        <v>0</v>
      </c>
      <c r="X306" s="400">
        <v>140.12459999999999</v>
      </c>
      <c r="Y306" s="400">
        <v>86.447400000000002</v>
      </c>
      <c r="Z306" s="400">
        <v>37.030799999999999</v>
      </c>
      <c r="AA306" s="400">
        <v>63.493400000000001</v>
      </c>
      <c r="AB306" s="399" t="s">
        <v>27</v>
      </c>
    </row>
    <row r="307" spans="1:28">
      <c r="A307" s="398" t="s">
        <v>138</v>
      </c>
      <c r="B307" s="399" t="s">
        <v>715</v>
      </c>
      <c r="C307" s="399" t="s">
        <v>716</v>
      </c>
      <c r="D307" s="400">
        <v>86</v>
      </c>
      <c r="E307" s="400">
        <v>2407</v>
      </c>
      <c r="F307" s="400">
        <v>86</v>
      </c>
      <c r="G307" s="400">
        <v>2407</v>
      </c>
      <c r="H307" s="400">
        <v>0</v>
      </c>
      <c r="I307" s="400">
        <v>0</v>
      </c>
      <c r="J307" s="400">
        <v>63848</v>
      </c>
      <c r="K307" s="400">
        <v>6684915</v>
      </c>
      <c r="L307" s="400">
        <v>3169</v>
      </c>
      <c r="M307" s="400">
        <v>2498817</v>
      </c>
      <c r="N307" s="400">
        <v>12637</v>
      </c>
      <c r="O307" s="400">
        <v>1707356</v>
      </c>
      <c r="P307" s="400">
        <v>11016</v>
      </c>
      <c r="Q307" s="400">
        <v>438509</v>
      </c>
      <c r="R307" s="400">
        <v>37026</v>
      </c>
      <c r="S307" s="400">
        <v>2040233</v>
      </c>
      <c r="T307" s="400">
        <v>0</v>
      </c>
      <c r="U307" s="400">
        <v>0</v>
      </c>
      <c r="V307" s="400">
        <v>104.70050000000001</v>
      </c>
      <c r="W307" s="400">
        <v>788.51909999999998</v>
      </c>
      <c r="X307" s="400">
        <v>135.10769999999999</v>
      </c>
      <c r="Y307" s="400">
        <v>39.806600000000003</v>
      </c>
      <c r="Z307" s="400">
        <v>55.102699999999999</v>
      </c>
      <c r="AA307" s="400">
        <v>0</v>
      </c>
      <c r="AB307" s="399" t="s">
        <v>27</v>
      </c>
    </row>
    <row r="308" spans="1:28">
      <c r="A308" s="398" t="s">
        <v>717</v>
      </c>
      <c r="B308" s="399" t="s">
        <v>718</v>
      </c>
      <c r="C308" s="399" t="s">
        <v>719</v>
      </c>
      <c r="D308" s="400">
        <v>9</v>
      </c>
      <c r="E308" s="400">
        <v>177</v>
      </c>
      <c r="F308" s="400">
        <v>9</v>
      </c>
      <c r="G308" s="400">
        <v>177</v>
      </c>
      <c r="H308" s="400">
        <v>0</v>
      </c>
      <c r="I308" s="400">
        <v>0</v>
      </c>
      <c r="J308" s="400">
        <v>2965</v>
      </c>
      <c r="K308" s="400">
        <v>60926</v>
      </c>
      <c r="L308" s="400">
        <v>0</v>
      </c>
      <c r="M308" s="400">
        <v>0</v>
      </c>
      <c r="N308" s="400">
        <v>0</v>
      </c>
      <c r="O308" s="400">
        <v>0</v>
      </c>
      <c r="P308" s="400">
        <v>0</v>
      </c>
      <c r="Q308" s="400">
        <v>0</v>
      </c>
      <c r="R308" s="400">
        <v>2965</v>
      </c>
      <c r="S308" s="400">
        <v>60926</v>
      </c>
      <c r="T308" s="400">
        <v>0</v>
      </c>
      <c r="U308" s="400">
        <v>0</v>
      </c>
      <c r="V308" s="400">
        <v>20.548400000000001</v>
      </c>
      <c r="W308" s="400">
        <v>0</v>
      </c>
      <c r="X308" s="400">
        <v>0</v>
      </c>
      <c r="Y308" s="400">
        <v>0</v>
      </c>
      <c r="Z308" s="400">
        <v>20.548400000000001</v>
      </c>
      <c r="AA308" s="400">
        <v>0</v>
      </c>
      <c r="AB308" s="399" t="s">
        <v>27</v>
      </c>
    </row>
    <row r="309" spans="1:28">
      <c r="A309" s="398" t="s">
        <v>717</v>
      </c>
      <c r="B309" s="399" t="s">
        <v>720</v>
      </c>
      <c r="C309" s="399" t="s">
        <v>721</v>
      </c>
      <c r="D309" s="400">
        <v>2</v>
      </c>
      <c r="E309" s="400">
        <v>38</v>
      </c>
      <c r="F309" s="400">
        <v>2</v>
      </c>
      <c r="G309" s="400">
        <v>38</v>
      </c>
      <c r="H309" s="400">
        <v>0</v>
      </c>
      <c r="I309" s="400">
        <v>0</v>
      </c>
      <c r="J309" s="400">
        <v>459</v>
      </c>
      <c r="K309" s="400">
        <v>7611</v>
      </c>
      <c r="L309" s="400">
        <v>0</v>
      </c>
      <c r="M309" s="400">
        <v>0</v>
      </c>
      <c r="N309" s="400">
        <v>0</v>
      </c>
      <c r="O309" s="400">
        <v>0</v>
      </c>
      <c r="P309" s="400">
        <v>0</v>
      </c>
      <c r="Q309" s="400">
        <v>0</v>
      </c>
      <c r="R309" s="400">
        <v>459</v>
      </c>
      <c r="S309" s="400">
        <v>7611</v>
      </c>
      <c r="T309" s="400">
        <v>0</v>
      </c>
      <c r="U309" s="400">
        <v>0</v>
      </c>
      <c r="V309" s="400">
        <v>16.581700000000001</v>
      </c>
      <c r="W309" s="400">
        <v>0</v>
      </c>
      <c r="X309" s="400">
        <v>0</v>
      </c>
      <c r="Y309" s="400">
        <v>0</v>
      </c>
      <c r="Z309" s="400">
        <v>16.581700000000001</v>
      </c>
      <c r="AA309" s="400">
        <v>0</v>
      </c>
      <c r="AB309" s="399" t="s">
        <v>27</v>
      </c>
    </row>
    <row r="310" spans="1:28">
      <c r="A310" s="398" t="s">
        <v>717</v>
      </c>
      <c r="B310" s="399" t="s">
        <v>722</v>
      </c>
      <c r="C310" s="399" t="s">
        <v>723</v>
      </c>
      <c r="D310" s="400">
        <v>2</v>
      </c>
      <c r="E310" s="400">
        <v>26</v>
      </c>
      <c r="F310" s="400">
        <v>2</v>
      </c>
      <c r="G310" s="400">
        <v>26</v>
      </c>
      <c r="H310" s="400">
        <v>0</v>
      </c>
      <c r="I310" s="400">
        <v>0</v>
      </c>
      <c r="J310" s="400">
        <v>2550</v>
      </c>
      <c r="K310" s="400">
        <v>69400</v>
      </c>
      <c r="L310" s="400">
        <v>0</v>
      </c>
      <c r="M310" s="400">
        <v>0</v>
      </c>
      <c r="N310" s="400">
        <v>0</v>
      </c>
      <c r="O310" s="400">
        <v>0</v>
      </c>
      <c r="P310" s="400">
        <v>0</v>
      </c>
      <c r="Q310" s="400">
        <v>0</v>
      </c>
      <c r="R310" s="400">
        <v>2550</v>
      </c>
      <c r="S310" s="400">
        <v>69400</v>
      </c>
      <c r="T310" s="400">
        <v>0</v>
      </c>
      <c r="U310" s="400">
        <v>0</v>
      </c>
      <c r="V310" s="400">
        <v>27.215699999999998</v>
      </c>
      <c r="W310" s="400">
        <v>0</v>
      </c>
      <c r="X310" s="400">
        <v>0</v>
      </c>
      <c r="Y310" s="400">
        <v>0</v>
      </c>
      <c r="Z310" s="400">
        <v>27.215699999999998</v>
      </c>
      <c r="AA310" s="400">
        <v>0</v>
      </c>
      <c r="AB310" s="399" t="s">
        <v>27</v>
      </c>
    </row>
    <row r="311" spans="1:28">
      <c r="A311" s="398" t="s">
        <v>717</v>
      </c>
      <c r="B311" s="399" t="s">
        <v>724</v>
      </c>
      <c r="C311" s="399" t="s">
        <v>725</v>
      </c>
      <c r="D311" s="400">
        <v>1</v>
      </c>
      <c r="E311" s="400">
        <v>7</v>
      </c>
      <c r="F311" s="400">
        <v>1</v>
      </c>
      <c r="G311" s="400">
        <v>7</v>
      </c>
      <c r="H311" s="400">
        <v>0</v>
      </c>
      <c r="I311" s="400">
        <v>0</v>
      </c>
      <c r="J311" s="400">
        <v>67</v>
      </c>
      <c r="K311" s="400">
        <v>720</v>
      </c>
      <c r="L311" s="400">
        <v>0</v>
      </c>
      <c r="M311" s="400">
        <v>0</v>
      </c>
      <c r="N311" s="400">
        <v>0</v>
      </c>
      <c r="O311" s="400">
        <v>0</v>
      </c>
      <c r="P311" s="400">
        <v>0</v>
      </c>
      <c r="Q311" s="400">
        <v>0</v>
      </c>
      <c r="R311" s="400">
        <v>67</v>
      </c>
      <c r="S311" s="400">
        <v>720</v>
      </c>
      <c r="T311" s="400">
        <v>0</v>
      </c>
      <c r="U311" s="400">
        <v>0</v>
      </c>
      <c r="V311" s="400">
        <v>10.7463</v>
      </c>
      <c r="W311" s="400">
        <v>0</v>
      </c>
      <c r="X311" s="400">
        <v>0</v>
      </c>
      <c r="Y311" s="400">
        <v>0</v>
      </c>
      <c r="Z311" s="400">
        <v>10.7463</v>
      </c>
      <c r="AA311" s="400">
        <v>0</v>
      </c>
      <c r="AB311" s="399" t="s">
        <v>27</v>
      </c>
    </row>
    <row r="312" spans="1:28">
      <c r="A312" s="398" t="s">
        <v>717</v>
      </c>
      <c r="B312" s="399" t="s">
        <v>726</v>
      </c>
      <c r="C312" s="399" t="s">
        <v>727</v>
      </c>
      <c r="D312" s="400">
        <v>20</v>
      </c>
      <c r="E312" s="400">
        <v>320</v>
      </c>
      <c r="F312" s="400">
        <v>20</v>
      </c>
      <c r="G312" s="400">
        <v>320</v>
      </c>
      <c r="H312" s="400">
        <v>0</v>
      </c>
      <c r="I312" s="400">
        <v>0</v>
      </c>
      <c r="J312" s="400">
        <v>2389</v>
      </c>
      <c r="K312" s="400">
        <v>32584</v>
      </c>
      <c r="L312" s="400">
        <v>0</v>
      </c>
      <c r="M312" s="400">
        <v>0</v>
      </c>
      <c r="N312" s="400">
        <v>0</v>
      </c>
      <c r="O312" s="400">
        <v>0</v>
      </c>
      <c r="P312" s="400">
        <v>1639</v>
      </c>
      <c r="Q312" s="400">
        <v>22079</v>
      </c>
      <c r="R312" s="400">
        <v>750</v>
      </c>
      <c r="S312" s="400">
        <v>10505</v>
      </c>
      <c r="T312" s="400">
        <v>0</v>
      </c>
      <c r="U312" s="400">
        <v>0</v>
      </c>
      <c r="V312" s="400">
        <v>13.639200000000001</v>
      </c>
      <c r="W312" s="400">
        <v>0</v>
      </c>
      <c r="X312" s="400">
        <v>0</v>
      </c>
      <c r="Y312" s="400">
        <v>13.471</v>
      </c>
      <c r="Z312" s="400">
        <v>14.0067</v>
      </c>
      <c r="AA312" s="400">
        <v>0</v>
      </c>
      <c r="AB312" s="399" t="s">
        <v>27</v>
      </c>
    </row>
    <row r="313" spans="1:28">
      <c r="A313" s="398" t="s">
        <v>717</v>
      </c>
      <c r="B313" s="399" t="s">
        <v>728</v>
      </c>
      <c r="C313" s="399" t="s">
        <v>729</v>
      </c>
      <c r="D313" s="400">
        <v>13</v>
      </c>
      <c r="E313" s="400">
        <v>247</v>
      </c>
      <c r="F313" s="400">
        <v>13</v>
      </c>
      <c r="G313" s="400">
        <v>247</v>
      </c>
      <c r="H313" s="400">
        <v>0</v>
      </c>
      <c r="I313" s="400">
        <v>0</v>
      </c>
      <c r="J313" s="400">
        <v>2810</v>
      </c>
      <c r="K313" s="400">
        <v>49780</v>
      </c>
      <c r="L313" s="400">
        <v>0</v>
      </c>
      <c r="M313" s="400">
        <v>0</v>
      </c>
      <c r="N313" s="400">
        <v>0</v>
      </c>
      <c r="O313" s="400">
        <v>0</v>
      </c>
      <c r="P313" s="400">
        <v>0</v>
      </c>
      <c r="Q313" s="400">
        <v>0</v>
      </c>
      <c r="R313" s="400">
        <v>2810</v>
      </c>
      <c r="S313" s="400">
        <v>49780</v>
      </c>
      <c r="T313" s="400">
        <v>0</v>
      </c>
      <c r="U313" s="400">
        <v>0</v>
      </c>
      <c r="V313" s="400">
        <v>17.715299999999999</v>
      </c>
      <c r="W313" s="400">
        <v>0</v>
      </c>
      <c r="X313" s="400">
        <v>0</v>
      </c>
      <c r="Y313" s="400">
        <v>0</v>
      </c>
      <c r="Z313" s="400">
        <v>17.715299999999999</v>
      </c>
      <c r="AA313" s="400">
        <v>0</v>
      </c>
      <c r="AB313" s="399" t="s">
        <v>27</v>
      </c>
    </row>
    <row r="314" spans="1:28">
      <c r="A314" s="398" t="s">
        <v>717</v>
      </c>
      <c r="B314" s="399" t="s">
        <v>730</v>
      </c>
      <c r="C314" s="399" t="s">
        <v>731</v>
      </c>
      <c r="D314" s="400">
        <v>52</v>
      </c>
      <c r="E314" s="400">
        <v>1521</v>
      </c>
      <c r="F314" s="400">
        <v>52</v>
      </c>
      <c r="G314" s="400">
        <v>1521</v>
      </c>
      <c r="H314" s="400">
        <v>0</v>
      </c>
      <c r="I314" s="400">
        <v>0</v>
      </c>
      <c r="J314" s="400">
        <v>47296</v>
      </c>
      <c r="K314" s="400">
        <v>2641415</v>
      </c>
      <c r="L314" s="400">
        <v>0</v>
      </c>
      <c r="M314" s="400">
        <v>0</v>
      </c>
      <c r="N314" s="400">
        <v>0</v>
      </c>
      <c r="O314" s="400">
        <v>0</v>
      </c>
      <c r="P314" s="400">
        <v>0</v>
      </c>
      <c r="Q314" s="400">
        <v>0</v>
      </c>
      <c r="R314" s="400">
        <v>47296</v>
      </c>
      <c r="S314" s="400">
        <v>2641415</v>
      </c>
      <c r="T314" s="400">
        <v>0</v>
      </c>
      <c r="U314" s="400">
        <v>0</v>
      </c>
      <c r="V314" s="400">
        <v>55.848599999999998</v>
      </c>
      <c r="W314" s="400">
        <v>0</v>
      </c>
      <c r="X314" s="400">
        <v>0</v>
      </c>
      <c r="Y314" s="400">
        <v>0</v>
      </c>
      <c r="Z314" s="400">
        <v>55.848599999999998</v>
      </c>
      <c r="AA314" s="400">
        <v>0</v>
      </c>
      <c r="AB314" s="399" t="s">
        <v>27</v>
      </c>
    </row>
    <row r="315" spans="1:28">
      <c r="A315" s="398" t="s">
        <v>717</v>
      </c>
      <c r="B315" s="399" t="s">
        <v>732</v>
      </c>
      <c r="C315" s="399" t="s">
        <v>733</v>
      </c>
      <c r="D315" s="400">
        <v>24</v>
      </c>
      <c r="E315" s="400">
        <v>416</v>
      </c>
      <c r="F315" s="400">
        <v>24</v>
      </c>
      <c r="G315" s="400">
        <v>416</v>
      </c>
      <c r="H315" s="400">
        <v>0</v>
      </c>
      <c r="I315" s="400">
        <v>0</v>
      </c>
      <c r="J315" s="400">
        <v>5770</v>
      </c>
      <c r="K315" s="400">
        <v>245387</v>
      </c>
      <c r="L315" s="400">
        <v>0</v>
      </c>
      <c r="M315" s="400">
        <v>0</v>
      </c>
      <c r="N315" s="400">
        <v>0</v>
      </c>
      <c r="O315" s="400">
        <v>0</v>
      </c>
      <c r="P315" s="400">
        <v>0</v>
      </c>
      <c r="Q315" s="400">
        <v>0</v>
      </c>
      <c r="R315" s="400">
        <v>5770</v>
      </c>
      <c r="S315" s="400">
        <v>245387</v>
      </c>
      <c r="T315" s="400">
        <v>0</v>
      </c>
      <c r="U315" s="400">
        <v>0</v>
      </c>
      <c r="V315" s="400">
        <v>42.528100000000002</v>
      </c>
      <c r="W315" s="400">
        <v>0</v>
      </c>
      <c r="X315" s="400">
        <v>0</v>
      </c>
      <c r="Y315" s="400">
        <v>0</v>
      </c>
      <c r="Z315" s="400">
        <v>42.528100000000002</v>
      </c>
      <c r="AA315" s="400">
        <v>0</v>
      </c>
      <c r="AB315" s="399" t="s">
        <v>27</v>
      </c>
    </row>
    <row r="316" spans="1:28">
      <c r="A316" s="398" t="s">
        <v>717</v>
      </c>
      <c r="B316" s="399" t="s">
        <v>734</v>
      </c>
      <c r="C316" s="399" t="s">
        <v>735</v>
      </c>
      <c r="D316" s="400">
        <v>7</v>
      </c>
      <c r="E316" s="400">
        <v>73</v>
      </c>
      <c r="F316" s="400">
        <v>7</v>
      </c>
      <c r="G316" s="400">
        <v>73</v>
      </c>
      <c r="H316" s="400">
        <v>0</v>
      </c>
      <c r="I316" s="400">
        <v>0</v>
      </c>
      <c r="J316" s="400">
        <v>489</v>
      </c>
      <c r="K316" s="400">
        <v>13976</v>
      </c>
      <c r="L316" s="400">
        <v>0</v>
      </c>
      <c r="M316" s="400">
        <v>0</v>
      </c>
      <c r="N316" s="400">
        <v>0</v>
      </c>
      <c r="O316" s="400">
        <v>0</v>
      </c>
      <c r="P316" s="400">
        <v>0</v>
      </c>
      <c r="Q316" s="400">
        <v>0</v>
      </c>
      <c r="R316" s="400">
        <v>489</v>
      </c>
      <c r="S316" s="400">
        <v>13976</v>
      </c>
      <c r="T316" s="400">
        <v>0</v>
      </c>
      <c r="U316" s="400">
        <v>0</v>
      </c>
      <c r="V316" s="400">
        <v>28.5808</v>
      </c>
      <c r="W316" s="400">
        <v>0</v>
      </c>
      <c r="X316" s="400">
        <v>0</v>
      </c>
      <c r="Y316" s="400">
        <v>0</v>
      </c>
      <c r="Z316" s="400">
        <v>28.5808</v>
      </c>
      <c r="AA316" s="400">
        <v>0</v>
      </c>
      <c r="AB316" s="399" t="s">
        <v>27</v>
      </c>
    </row>
    <row r="317" spans="1:28">
      <c r="A317" s="398" t="s">
        <v>717</v>
      </c>
      <c r="B317" s="399" t="s">
        <v>736</v>
      </c>
      <c r="C317" s="399" t="s">
        <v>737</v>
      </c>
      <c r="D317" s="400">
        <v>11</v>
      </c>
      <c r="E317" s="400">
        <v>176</v>
      </c>
      <c r="F317" s="400">
        <v>11</v>
      </c>
      <c r="G317" s="400">
        <v>176</v>
      </c>
      <c r="H317" s="400">
        <v>0</v>
      </c>
      <c r="I317" s="400">
        <v>0</v>
      </c>
      <c r="J317" s="400">
        <v>3177</v>
      </c>
      <c r="K317" s="400">
        <v>81179</v>
      </c>
      <c r="L317" s="400">
        <v>0</v>
      </c>
      <c r="M317" s="400">
        <v>0</v>
      </c>
      <c r="N317" s="400">
        <v>0</v>
      </c>
      <c r="O317" s="400">
        <v>0</v>
      </c>
      <c r="P317" s="400">
        <v>0</v>
      </c>
      <c r="Q317" s="400">
        <v>0</v>
      </c>
      <c r="R317" s="400">
        <v>3177</v>
      </c>
      <c r="S317" s="400">
        <v>81179</v>
      </c>
      <c r="T317" s="400">
        <v>0</v>
      </c>
      <c r="U317" s="400">
        <v>0</v>
      </c>
      <c r="V317" s="400">
        <v>25.552099999999999</v>
      </c>
      <c r="W317" s="400">
        <v>0</v>
      </c>
      <c r="X317" s="400">
        <v>0</v>
      </c>
      <c r="Y317" s="400">
        <v>0</v>
      </c>
      <c r="Z317" s="400">
        <v>25.552099999999999</v>
      </c>
      <c r="AA317" s="400">
        <v>0</v>
      </c>
      <c r="AB317" s="399" t="s">
        <v>27</v>
      </c>
    </row>
    <row r="318" spans="1:28">
      <c r="A318" s="398" t="s">
        <v>717</v>
      </c>
      <c r="B318" s="399" t="s">
        <v>738</v>
      </c>
      <c r="C318" s="399" t="s">
        <v>739</v>
      </c>
      <c r="D318" s="400">
        <v>49</v>
      </c>
      <c r="E318" s="400">
        <v>1283</v>
      </c>
      <c r="F318" s="400">
        <v>49</v>
      </c>
      <c r="G318" s="400">
        <v>1283</v>
      </c>
      <c r="H318" s="400">
        <v>0</v>
      </c>
      <c r="I318" s="400">
        <v>0</v>
      </c>
      <c r="J318" s="400">
        <v>17524</v>
      </c>
      <c r="K318" s="400">
        <v>3424920</v>
      </c>
      <c r="L318" s="400">
        <v>152</v>
      </c>
      <c r="M318" s="400">
        <v>121448</v>
      </c>
      <c r="N318" s="400">
        <v>11526</v>
      </c>
      <c r="O318" s="400">
        <v>2766240</v>
      </c>
      <c r="P318" s="400">
        <v>5846</v>
      </c>
      <c r="Q318" s="400">
        <v>537232</v>
      </c>
      <c r="R318" s="400">
        <v>0</v>
      </c>
      <c r="S318" s="400">
        <v>0</v>
      </c>
      <c r="T318" s="400">
        <v>0</v>
      </c>
      <c r="U318" s="400">
        <v>0</v>
      </c>
      <c r="V318" s="400">
        <v>195.4417</v>
      </c>
      <c r="W318" s="400">
        <v>799</v>
      </c>
      <c r="X318" s="400">
        <v>240</v>
      </c>
      <c r="Y318" s="400">
        <v>91.897400000000005</v>
      </c>
      <c r="Z318" s="400">
        <v>0</v>
      </c>
      <c r="AA318" s="400">
        <v>0</v>
      </c>
      <c r="AB318" s="399" t="s">
        <v>27</v>
      </c>
    </row>
    <row r="319" spans="1:28">
      <c r="A319" s="398" t="s">
        <v>740</v>
      </c>
      <c r="B319" s="399" t="s">
        <v>741</v>
      </c>
      <c r="C319" s="399" t="s">
        <v>742</v>
      </c>
      <c r="D319" s="400">
        <v>69</v>
      </c>
      <c r="E319" s="400">
        <v>2338</v>
      </c>
      <c r="F319" s="400">
        <v>59</v>
      </c>
      <c r="G319" s="400">
        <v>2013</v>
      </c>
      <c r="H319" s="400">
        <v>10</v>
      </c>
      <c r="I319" s="400">
        <v>325</v>
      </c>
      <c r="J319" s="400">
        <v>9282</v>
      </c>
      <c r="K319" s="400">
        <v>1103080</v>
      </c>
      <c r="L319" s="400">
        <v>41</v>
      </c>
      <c r="M319" s="400">
        <v>45100</v>
      </c>
      <c r="N319" s="400">
        <v>4237</v>
      </c>
      <c r="O319" s="400">
        <v>508440</v>
      </c>
      <c r="P319" s="400">
        <v>4194</v>
      </c>
      <c r="Q319" s="400">
        <v>293580</v>
      </c>
      <c r="R319" s="400">
        <v>0</v>
      </c>
      <c r="S319" s="400">
        <v>0</v>
      </c>
      <c r="T319" s="400">
        <v>810</v>
      </c>
      <c r="U319" s="400">
        <v>255960</v>
      </c>
      <c r="V319" s="400">
        <v>118.8408</v>
      </c>
      <c r="W319" s="400">
        <v>1100</v>
      </c>
      <c r="X319" s="400">
        <v>120</v>
      </c>
      <c r="Y319" s="400">
        <v>70</v>
      </c>
      <c r="Z319" s="400">
        <v>0</v>
      </c>
      <c r="AA319" s="400">
        <v>316</v>
      </c>
      <c r="AB319" s="399" t="s">
        <v>27</v>
      </c>
    </row>
    <row r="320" spans="1:28">
      <c r="A320" s="398" t="s">
        <v>141</v>
      </c>
      <c r="B320" s="399" t="s">
        <v>743</v>
      </c>
      <c r="C320" s="399" t="s">
        <v>744</v>
      </c>
      <c r="D320" s="400">
        <v>2</v>
      </c>
      <c r="E320" s="400">
        <v>114</v>
      </c>
      <c r="F320" s="400">
        <v>2</v>
      </c>
      <c r="G320" s="400">
        <v>114</v>
      </c>
      <c r="H320" s="400">
        <v>0</v>
      </c>
      <c r="I320" s="400">
        <v>0</v>
      </c>
      <c r="J320" s="400">
        <v>2264</v>
      </c>
      <c r="K320" s="400">
        <v>739196</v>
      </c>
      <c r="L320" s="400">
        <v>2264</v>
      </c>
      <c r="M320" s="400">
        <v>739196</v>
      </c>
      <c r="N320" s="400">
        <v>0</v>
      </c>
      <c r="O320" s="400">
        <v>0</v>
      </c>
      <c r="P320" s="400">
        <v>0</v>
      </c>
      <c r="Q320" s="400">
        <v>0</v>
      </c>
      <c r="R320" s="400">
        <v>0</v>
      </c>
      <c r="S320" s="400">
        <v>0</v>
      </c>
      <c r="T320" s="400">
        <v>0</v>
      </c>
      <c r="U320" s="400">
        <v>0</v>
      </c>
      <c r="V320" s="400">
        <v>326.5</v>
      </c>
      <c r="W320" s="400">
        <v>326.5</v>
      </c>
      <c r="X320" s="400">
        <v>0</v>
      </c>
      <c r="Y320" s="400">
        <v>0</v>
      </c>
      <c r="Z320" s="400">
        <v>0</v>
      </c>
      <c r="AA320" s="400">
        <v>0</v>
      </c>
      <c r="AB320" s="399" t="s">
        <v>27</v>
      </c>
    </row>
    <row r="321" spans="1:28">
      <c r="A321" s="398" t="s">
        <v>141</v>
      </c>
      <c r="B321" s="399" t="s">
        <v>745</v>
      </c>
      <c r="C321" s="399" t="s">
        <v>746</v>
      </c>
      <c r="D321" s="400">
        <v>0</v>
      </c>
      <c r="E321" s="400">
        <v>0</v>
      </c>
      <c r="F321" s="400">
        <v>0</v>
      </c>
      <c r="G321" s="400">
        <v>0</v>
      </c>
      <c r="H321" s="400">
        <v>0</v>
      </c>
      <c r="I321" s="400">
        <v>0</v>
      </c>
      <c r="J321" s="400">
        <v>0</v>
      </c>
      <c r="K321" s="400">
        <v>0</v>
      </c>
      <c r="L321" s="400">
        <v>0</v>
      </c>
      <c r="M321" s="400">
        <v>0</v>
      </c>
      <c r="N321" s="400">
        <v>0</v>
      </c>
      <c r="O321" s="400">
        <v>0</v>
      </c>
      <c r="P321" s="400">
        <v>0</v>
      </c>
      <c r="Q321" s="400">
        <v>0</v>
      </c>
      <c r="R321" s="400">
        <v>0</v>
      </c>
      <c r="S321" s="400">
        <v>0</v>
      </c>
      <c r="T321" s="400">
        <v>0</v>
      </c>
      <c r="U321" s="400">
        <v>0</v>
      </c>
      <c r="V321" s="400">
        <v>0</v>
      </c>
      <c r="W321" s="400">
        <v>0</v>
      </c>
      <c r="X321" s="400">
        <v>0</v>
      </c>
      <c r="Y321" s="400">
        <v>0</v>
      </c>
      <c r="Z321" s="400">
        <v>0</v>
      </c>
      <c r="AA321" s="400">
        <v>0</v>
      </c>
      <c r="AB321" s="399" t="s">
        <v>27</v>
      </c>
    </row>
    <row r="322" spans="1:28">
      <c r="A322" s="398" t="s">
        <v>747</v>
      </c>
      <c r="B322" s="399" t="s">
        <v>748</v>
      </c>
      <c r="C322" s="399" t="s">
        <v>749</v>
      </c>
      <c r="D322" s="400">
        <v>22</v>
      </c>
      <c r="E322" s="400">
        <v>970</v>
      </c>
      <c r="F322" s="400">
        <v>0</v>
      </c>
      <c r="G322" s="400">
        <v>0</v>
      </c>
      <c r="H322" s="400">
        <v>22</v>
      </c>
      <c r="I322" s="400">
        <v>970</v>
      </c>
      <c r="J322" s="400">
        <v>3548</v>
      </c>
      <c r="K322" s="400">
        <v>753932</v>
      </c>
      <c r="L322" s="400">
        <v>0</v>
      </c>
      <c r="M322" s="400">
        <v>0</v>
      </c>
      <c r="N322" s="400">
        <v>0</v>
      </c>
      <c r="O322" s="400">
        <v>0</v>
      </c>
      <c r="P322" s="400">
        <v>0</v>
      </c>
      <c r="Q322" s="400">
        <v>0</v>
      </c>
      <c r="R322" s="400">
        <v>0</v>
      </c>
      <c r="S322" s="400">
        <v>0</v>
      </c>
      <c r="T322" s="400">
        <v>3548</v>
      </c>
      <c r="U322" s="400">
        <v>753932</v>
      </c>
      <c r="V322" s="400">
        <v>212.4949</v>
      </c>
      <c r="W322" s="400">
        <v>0</v>
      </c>
      <c r="X322" s="400">
        <v>0</v>
      </c>
      <c r="Y322" s="400">
        <v>0</v>
      </c>
      <c r="Z322" s="400">
        <v>0</v>
      </c>
      <c r="AA322" s="400">
        <v>212.4949</v>
      </c>
      <c r="AB322" s="399" t="s">
        <v>27</v>
      </c>
    </row>
    <row r="323" spans="1:28">
      <c r="A323" s="398" t="s">
        <v>750</v>
      </c>
      <c r="B323" s="399" t="s">
        <v>751</v>
      </c>
      <c r="C323" s="399" t="s">
        <v>752</v>
      </c>
      <c r="D323" s="400">
        <v>31</v>
      </c>
      <c r="E323" s="400">
        <v>1207</v>
      </c>
      <c r="F323" s="400">
        <v>0</v>
      </c>
      <c r="G323" s="400">
        <v>0</v>
      </c>
      <c r="H323" s="400">
        <v>31</v>
      </c>
      <c r="I323" s="400">
        <v>1207</v>
      </c>
      <c r="J323" s="400">
        <v>9824</v>
      </c>
      <c r="K323" s="400">
        <v>2802745</v>
      </c>
      <c r="L323" s="400">
        <v>0</v>
      </c>
      <c r="M323" s="400">
        <v>0</v>
      </c>
      <c r="N323" s="400">
        <v>0</v>
      </c>
      <c r="O323" s="400">
        <v>0</v>
      </c>
      <c r="P323" s="400">
        <v>0</v>
      </c>
      <c r="Q323" s="400">
        <v>0</v>
      </c>
      <c r="R323" s="400">
        <v>0</v>
      </c>
      <c r="S323" s="400">
        <v>0</v>
      </c>
      <c r="T323" s="400">
        <v>9824</v>
      </c>
      <c r="U323" s="400">
        <v>2802745</v>
      </c>
      <c r="V323" s="400">
        <v>285.29570000000001</v>
      </c>
      <c r="W323" s="400">
        <v>0</v>
      </c>
      <c r="X323" s="400">
        <v>0</v>
      </c>
      <c r="Y323" s="400">
        <v>0</v>
      </c>
      <c r="Z323" s="400">
        <v>0</v>
      </c>
      <c r="AA323" s="400">
        <v>285.29570000000001</v>
      </c>
      <c r="AB323" s="399" t="s">
        <v>27</v>
      </c>
    </row>
    <row r="324" spans="1:28">
      <c r="A324" s="398" t="s">
        <v>753</v>
      </c>
      <c r="B324" s="399" t="s">
        <v>754</v>
      </c>
      <c r="C324" s="399" t="s">
        <v>755</v>
      </c>
      <c r="D324" s="400">
        <v>62</v>
      </c>
      <c r="E324" s="400">
        <v>1987</v>
      </c>
      <c r="F324" s="400">
        <v>62</v>
      </c>
      <c r="G324" s="400">
        <v>1987</v>
      </c>
      <c r="H324" s="400">
        <v>0</v>
      </c>
      <c r="I324" s="400">
        <v>0</v>
      </c>
      <c r="J324" s="400">
        <v>131276</v>
      </c>
      <c r="K324" s="400">
        <v>14010563</v>
      </c>
      <c r="L324" s="400">
        <v>0</v>
      </c>
      <c r="M324" s="400">
        <v>0</v>
      </c>
      <c r="N324" s="400">
        <v>44381</v>
      </c>
      <c r="O324" s="400">
        <v>7810221</v>
      </c>
      <c r="P324" s="400">
        <v>68114</v>
      </c>
      <c r="Q324" s="400">
        <v>5566149</v>
      </c>
      <c r="R324" s="400">
        <v>18781</v>
      </c>
      <c r="S324" s="400">
        <v>634193</v>
      </c>
      <c r="T324" s="400">
        <v>0</v>
      </c>
      <c r="U324" s="400">
        <v>0</v>
      </c>
      <c r="V324" s="400">
        <v>106.726</v>
      </c>
      <c r="W324" s="400">
        <v>0</v>
      </c>
      <c r="X324" s="400">
        <v>175.9812</v>
      </c>
      <c r="Y324" s="400">
        <v>81.718100000000007</v>
      </c>
      <c r="Z324" s="400">
        <v>33.767800000000001</v>
      </c>
      <c r="AA324" s="400">
        <v>0</v>
      </c>
      <c r="AB324" s="399" t="s">
        <v>27</v>
      </c>
    </row>
    <row r="325" spans="1:28">
      <c r="A325" s="398" t="s">
        <v>753</v>
      </c>
      <c r="B325" s="399" t="s">
        <v>756</v>
      </c>
      <c r="C325" s="399" t="s">
        <v>757</v>
      </c>
      <c r="D325" s="400">
        <v>21</v>
      </c>
      <c r="E325" s="400">
        <v>1109</v>
      </c>
      <c r="F325" s="400">
        <v>0</v>
      </c>
      <c r="G325" s="400">
        <v>0</v>
      </c>
      <c r="H325" s="400">
        <v>21</v>
      </c>
      <c r="I325" s="400">
        <v>1109</v>
      </c>
      <c r="J325" s="400">
        <v>3454</v>
      </c>
      <c r="K325" s="400">
        <v>1511267</v>
      </c>
      <c r="L325" s="400">
        <v>0</v>
      </c>
      <c r="M325" s="400">
        <v>0</v>
      </c>
      <c r="N325" s="400">
        <v>0</v>
      </c>
      <c r="O325" s="400">
        <v>0</v>
      </c>
      <c r="P325" s="400">
        <v>0</v>
      </c>
      <c r="Q325" s="400">
        <v>0</v>
      </c>
      <c r="R325" s="400">
        <v>0</v>
      </c>
      <c r="S325" s="400">
        <v>0</v>
      </c>
      <c r="T325" s="400">
        <v>3454</v>
      </c>
      <c r="U325" s="400">
        <v>1511267</v>
      </c>
      <c r="V325" s="400">
        <v>437.54109999999997</v>
      </c>
      <c r="W325" s="400">
        <v>0</v>
      </c>
      <c r="X325" s="400">
        <v>0</v>
      </c>
      <c r="Y325" s="400">
        <v>0</v>
      </c>
      <c r="Z325" s="400">
        <v>0</v>
      </c>
      <c r="AA325" s="400">
        <v>437.54109999999997</v>
      </c>
      <c r="AB325" s="399" t="s">
        <v>27</v>
      </c>
    </row>
    <row r="326" spans="1:28">
      <c r="A326" s="398" t="s">
        <v>753</v>
      </c>
      <c r="B326" s="399" t="s">
        <v>758</v>
      </c>
      <c r="C326" s="399" t="s">
        <v>759</v>
      </c>
      <c r="D326" s="400">
        <v>28</v>
      </c>
      <c r="E326" s="400">
        <v>1051</v>
      </c>
      <c r="F326" s="400">
        <v>0</v>
      </c>
      <c r="G326" s="400">
        <v>0</v>
      </c>
      <c r="H326" s="400">
        <v>28</v>
      </c>
      <c r="I326" s="400">
        <v>1051</v>
      </c>
      <c r="J326" s="400">
        <v>21660</v>
      </c>
      <c r="K326" s="400">
        <v>476520</v>
      </c>
      <c r="L326" s="400">
        <v>0</v>
      </c>
      <c r="M326" s="400">
        <v>0</v>
      </c>
      <c r="N326" s="400">
        <v>0</v>
      </c>
      <c r="O326" s="400">
        <v>0</v>
      </c>
      <c r="P326" s="400">
        <v>0</v>
      </c>
      <c r="Q326" s="400">
        <v>0</v>
      </c>
      <c r="R326" s="400">
        <v>0</v>
      </c>
      <c r="S326" s="400">
        <v>0</v>
      </c>
      <c r="T326" s="400">
        <v>21660</v>
      </c>
      <c r="U326" s="400">
        <v>476520</v>
      </c>
      <c r="V326" s="400">
        <v>22</v>
      </c>
      <c r="W326" s="400">
        <v>0</v>
      </c>
      <c r="X326" s="400">
        <v>0</v>
      </c>
      <c r="Y326" s="400">
        <v>0</v>
      </c>
      <c r="Z326" s="400">
        <v>0</v>
      </c>
      <c r="AA326" s="400">
        <v>22</v>
      </c>
      <c r="AB326" s="399" t="s">
        <v>27</v>
      </c>
    </row>
    <row r="327" spans="1:28">
      <c r="A327" s="398" t="s">
        <v>753</v>
      </c>
      <c r="B327" s="399" t="s">
        <v>760</v>
      </c>
      <c r="C327" s="399" t="s">
        <v>761</v>
      </c>
      <c r="D327" s="400">
        <v>31</v>
      </c>
      <c r="E327" s="400">
        <v>1273</v>
      </c>
      <c r="F327" s="400">
        <v>0</v>
      </c>
      <c r="G327" s="400">
        <v>0</v>
      </c>
      <c r="H327" s="400">
        <v>31</v>
      </c>
      <c r="I327" s="400">
        <v>1273</v>
      </c>
      <c r="J327" s="400">
        <v>3601</v>
      </c>
      <c r="K327" s="400">
        <v>1177674</v>
      </c>
      <c r="L327" s="400">
        <v>0</v>
      </c>
      <c r="M327" s="400">
        <v>0</v>
      </c>
      <c r="N327" s="400">
        <v>0</v>
      </c>
      <c r="O327" s="400">
        <v>0</v>
      </c>
      <c r="P327" s="400">
        <v>0</v>
      </c>
      <c r="Q327" s="400">
        <v>0</v>
      </c>
      <c r="R327" s="400">
        <v>0</v>
      </c>
      <c r="S327" s="400">
        <v>0</v>
      </c>
      <c r="T327" s="400">
        <v>3601</v>
      </c>
      <c r="U327" s="400">
        <v>1177674</v>
      </c>
      <c r="V327" s="400">
        <v>327.04079999999999</v>
      </c>
      <c r="W327" s="400">
        <v>0</v>
      </c>
      <c r="X327" s="400">
        <v>0</v>
      </c>
      <c r="Y327" s="400">
        <v>0</v>
      </c>
      <c r="Z327" s="400">
        <v>0</v>
      </c>
      <c r="AA327" s="400">
        <v>327.04079999999999</v>
      </c>
      <c r="AB327" s="399" t="s">
        <v>27</v>
      </c>
    </row>
    <row r="328" spans="1:28">
      <c r="A328" s="398" t="s">
        <v>150</v>
      </c>
      <c r="B328" s="399" t="s">
        <v>762</v>
      </c>
      <c r="C328" s="399" t="s">
        <v>763</v>
      </c>
      <c r="D328" s="400">
        <v>32</v>
      </c>
      <c r="E328" s="400">
        <v>1285</v>
      </c>
      <c r="F328" s="400">
        <v>0</v>
      </c>
      <c r="G328" s="400">
        <v>0</v>
      </c>
      <c r="H328" s="400">
        <v>32</v>
      </c>
      <c r="I328" s="400">
        <v>1285</v>
      </c>
      <c r="J328" s="400">
        <v>8657</v>
      </c>
      <c r="K328" s="400">
        <v>4876528</v>
      </c>
      <c r="L328" s="400">
        <v>0</v>
      </c>
      <c r="M328" s="400">
        <v>0</v>
      </c>
      <c r="N328" s="400">
        <v>0</v>
      </c>
      <c r="O328" s="400">
        <v>0</v>
      </c>
      <c r="P328" s="400">
        <v>0</v>
      </c>
      <c r="Q328" s="400">
        <v>0</v>
      </c>
      <c r="R328" s="400">
        <v>0</v>
      </c>
      <c r="S328" s="400">
        <v>0</v>
      </c>
      <c r="T328" s="400">
        <v>8657</v>
      </c>
      <c r="U328" s="400">
        <v>4876528</v>
      </c>
      <c r="V328" s="400">
        <v>563.30460000000005</v>
      </c>
      <c r="W328" s="400">
        <v>0</v>
      </c>
      <c r="X328" s="400">
        <v>0</v>
      </c>
      <c r="Y328" s="400">
        <v>0</v>
      </c>
      <c r="Z328" s="400">
        <v>0</v>
      </c>
      <c r="AA328" s="400">
        <v>563.30460000000005</v>
      </c>
      <c r="AB328" s="399" t="s">
        <v>27</v>
      </c>
    </row>
    <row r="329" spans="1:28">
      <c r="A329" s="398" t="s">
        <v>153</v>
      </c>
      <c r="B329" s="399" t="s">
        <v>764</v>
      </c>
      <c r="C329" s="399" t="s">
        <v>765</v>
      </c>
      <c r="D329" s="400">
        <v>0</v>
      </c>
      <c r="E329" s="400">
        <v>0</v>
      </c>
      <c r="F329" s="400">
        <v>0</v>
      </c>
      <c r="G329" s="400">
        <v>0</v>
      </c>
      <c r="H329" s="400">
        <v>0</v>
      </c>
      <c r="I329" s="400">
        <v>0</v>
      </c>
      <c r="J329" s="400">
        <v>0</v>
      </c>
      <c r="K329" s="400">
        <v>0</v>
      </c>
      <c r="L329" s="400">
        <v>0</v>
      </c>
      <c r="M329" s="400">
        <v>0</v>
      </c>
      <c r="N329" s="400">
        <v>0</v>
      </c>
      <c r="O329" s="400">
        <v>0</v>
      </c>
      <c r="P329" s="400">
        <v>0</v>
      </c>
      <c r="Q329" s="400">
        <v>0</v>
      </c>
      <c r="R329" s="400">
        <v>0</v>
      </c>
      <c r="S329" s="400">
        <v>0</v>
      </c>
      <c r="T329" s="400">
        <v>0</v>
      </c>
      <c r="U329" s="400">
        <v>0</v>
      </c>
      <c r="V329" s="400">
        <v>0</v>
      </c>
      <c r="W329" s="400">
        <v>0</v>
      </c>
      <c r="X329" s="400">
        <v>0</v>
      </c>
      <c r="Y329" s="400">
        <v>0</v>
      </c>
      <c r="Z329" s="400">
        <v>0</v>
      </c>
      <c r="AA329" s="400">
        <v>0</v>
      </c>
      <c r="AB329" s="399" t="s">
        <v>27</v>
      </c>
    </row>
    <row r="330" spans="1:28">
      <c r="A330" s="398" t="s">
        <v>153</v>
      </c>
      <c r="B330" s="399" t="s">
        <v>766</v>
      </c>
      <c r="C330" s="399" t="s">
        <v>767</v>
      </c>
      <c r="D330" s="400">
        <v>26</v>
      </c>
      <c r="E330" s="400">
        <v>472</v>
      </c>
      <c r="F330" s="400">
        <v>26</v>
      </c>
      <c r="G330" s="400">
        <v>472</v>
      </c>
      <c r="H330" s="400">
        <v>0</v>
      </c>
      <c r="I330" s="400">
        <v>0</v>
      </c>
      <c r="J330" s="400">
        <v>15088</v>
      </c>
      <c r="K330" s="400">
        <v>528080</v>
      </c>
      <c r="L330" s="400">
        <v>0</v>
      </c>
      <c r="M330" s="400">
        <v>0</v>
      </c>
      <c r="N330" s="400">
        <v>0</v>
      </c>
      <c r="O330" s="400">
        <v>0</v>
      </c>
      <c r="P330" s="400">
        <v>0</v>
      </c>
      <c r="Q330" s="400">
        <v>0</v>
      </c>
      <c r="R330" s="400">
        <v>15088</v>
      </c>
      <c r="S330" s="400">
        <v>528080</v>
      </c>
      <c r="T330" s="400">
        <v>0</v>
      </c>
      <c r="U330" s="400">
        <v>0</v>
      </c>
      <c r="V330" s="400">
        <v>35</v>
      </c>
      <c r="W330" s="400">
        <v>0</v>
      </c>
      <c r="X330" s="400">
        <v>0</v>
      </c>
      <c r="Y330" s="400">
        <v>0</v>
      </c>
      <c r="Z330" s="400">
        <v>35</v>
      </c>
      <c r="AA330" s="400">
        <v>0</v>
      </c>
      <c r="AB330" s="399" t="s">
        <v>27</v>
      </c>
    </row>
    <row r="331" spans="1:28">
      <c r="A331" s="398" t="s">
        <v>158</v>
      </c>
      <c r="B331" s="399" t="s">
        <v>768</v>
      </c>
      <c r="C331" s="399" t="s">
        <v>769</v>
      </c>
      <c r="D331" s="400">
        <v>44</v>
      </c>
      <c r="E331" s="400">
        <v>1329</v>
      </c>
      <c r="F331" s="400">
        <v>44</v>
      </c>
      <c r="G331" s="400">
        <v>1329</v>
      </c>
      <c r="H331" s="400">
        <v>0</v>
      </c>
      <c r="I331" s="400">
        <v>0</v>
      </c>
      <c r="J331" s="400">
        <v>88335</v>
      </c>
      <c r="K331" s="400">
        <v>6696701</v>
      </c>
      <c r="L331" s="400">
        <v>0</v>
      </c>
      <c r="M331" s="400">
        <v>0</v>
      </c>
      <c r="N331" s="400">
        <v>0</v>
      </c>
      <c r="O331" s="400">
        <v>0</v>
      </c>
      <c r="P331" s="400">
        <v>88335</v>
      </c>
      <c r="Q331" s="400">
        <v>6696701</v>
      </c>
      <c r="R331" s="400">
        <v>0</v>
      </c>
      <c r="S331" s="400">
        <v>0</v>
      </c>
      <c r="T331" s="400">
        <v>0</v>
      </c>
      <c r="U331" s="400">
        <v>0</v>
      </c>
      <c r="V331" s="400">
        <v>75.810299999999998</v>
      </c>
      <c r="W331" s="400">
        <v>0</v>
      </c>
      <c r="X331" s="400">
        <v>0</v>
      </c>
      <c r="Y331" s="400">
        <v>75.810299999999998</v>
      </c>
      <c r="Z331" s="400">
        <v>0</v>
      </c>
      <c r="AA331" s="400">
        <v>0</v>
      </c>
      <c r="AB331" s="399" t="s">
        <v>27</v>
      </c>
    </row>
    <row r="332" spans="1:28">
      <c r="A332" s="398" t="s">
        <v>158</v>
      </c>
      <c r="B332" s="399" t="s">
        <v>770</v>
      </c>
      <c r="C332" s="399" t="s">
        <v>771</v>
      </c>
      <c r="D332" s="400">
        <v>64</v>
      </c>
      <c r="E332" s="400">
        <v>1921</v>
      </c>
      <c r="F332" s="400">
        <v>64</v>
      </c>
      <c r="G332" s="400">
        <v>1921</v>
      </c>
      <c r="H332" s="400">
        <v>0</v>
      </c>
      <c r="I332" s="400">
        <v>0</v>
      </c>
      <c r="J332" s="400">
        <v>135849</v>
      </c>
      <c r="K332" s="400">
        <v>6569021</v>
      </c>
      <c r="L332" s="400">
        <v>0</v>
      </c>
      <c r="M332" s="400">
        <v>0</v>
      </c>
      <c r="N332" s="400">
        <v>0</v>
      </c>
      <c r="O332" s="400">
        <v>0</v>
      </c>
      <c r="P332" s="400">
        <v>135849</v>
      </c>
      <c r="Q332" s="400">
        <v>6569021</v>
      </c>
      <c r="R332" s="400">
        <v>0</v>
      </c>
      <c r="S332" s="400">
        <v>0</v>
      </c>
      <c r="T332" s="400">
        <v>0</v>
      </c>
      <c r="U332" s="400">
        <v>0</v>
      </c>
      <c r="V332" s="400">
        <v>48.3553</v>
      </c>
      <c r="W332" s="400">
        <v>0</v>
      </c>
      <c r="X332" s="400">
        <v>0</v>
      </c>
      <c r="Y332" s="400">
        <v>48.3553</v>
      </c>
      <c r="Z332" s="400">
        <v>0</v>
      </c>
      <c r="AA332" s="400">
        <v>0</v>
      </c>
      <c r="AB332" s="399" t="s">
        <v>27</v>
      </c>
    </row>
    <row r="333" spans="1:28">
      <c r="A333" s="398" t="s">
        <v>158</v>
      </c>
      <c r="B333" s="399" t="s">
        <v>772</v>
      </c>
      <c r="C333" s="399" t="s">
        <v>773</v>
      </c>
      <c r="D333" s="400">
        <v>96</v>
      </c>
      <c r="E333" s="400">
        <v>2778</v>
      </c>
      <c r="F333" s="400">
        <v>85</v>
      </c>
      <c r="G333" s="400">
        <v>2277</v>
      </c>
      <c r="H333" s="400">
        <v>11</v>
      </c>
      <c r="I333" s="400">
        <v>501</v>
      </c>
      <c r="J333" s="400">
        <v>207126</v>
      </c>
      <c r="K333" s="400">
        <v>13337520</v>
      </c>
      <c r="L333" s="400">
        <v>2327</v>
      </c>
      <c r="M333" s="400">
        <v>665920</v>
      </c>
      <c r="N333" s="400">
        <v>30102</v>
      </c>
      <c r="O333" s="400">
        <v>5573060</v>
      </c>
      <c r="P333" s="400">
        <v>114995</v>
      </c>
      <c r="Q333" s="400">
        <v>5358218</v>
      </c>
      <c r="R333" s="400">
        <v>57814</v>
      </c>
      <c r="S333" s="400">
        <v>1079106</v>
      </c>
      <c r="T333" s="400">
        <v>1888</v>
      </c>
      <c r="U333" s="400">
        <v>661216</v>
      </c>
      <c r="V333" s="400">
        <v>64.393299999999996</v>
      </c>
      <c r="W333" s="400">
        <v>286.17099999999999</v>
      </c>
      <c r="X333" s="400">
        <v>185.13919999999999</v>
      </c>
      <c r="Y333" s="400">
        <v>46.595199999999998</v>
      </c>
      <c r="Z333" s="400">
        <v>18.665099999999999</v>
      </c>
      <c r="AA333" s="400">
        <v>350.22030000000001</v>
      </c>
      <c r="AB333" s="399" t="s">
        <v>27</v>
      </c>
    </row>
    <row r="334" spans="1:28">
      <c r="A334" s="398" t="s">
        <v>158</v>
      </c>
      <c r="B334" s="399" t="s">
        <v>774</v>
      </c>
      <c r="C334" s="399" t="s">
        <v>775</v>
      </c>
      <c r="D334" s="400">
        <v>93</v>
      </c>
      <c r="E334" s="400">
        <v>2678</v>
      </c>
      <c r="F334" s="400">
        <v>79</v>
      </c>
      <c r="G334" s="400">
        <v>2214</v>
      </c>
      <c r="H334" s="400">
        <v>14</v>
      </c>
      <c r="I334" s="400">
        <v>464</v>
      </c>
      <c r="J334" s="400">
        <v>49716</v>
      </c>
      <c r="K334" s="400">
        <v>3803974</v>
      </c>
      <c r="L334" s="400">
        <v>527</v>
      </c>
      <c r="M334" s="400">
        <v>340190</v>
      </c>
      <c r="N334" s="400">
        <v>6992</v>
      </c>
      <c r="O334" s="400">
        <v>879884</v>
      </c>
      <c r="P334" s="400">
        <v>40056</v>
      </c>
      <c r="Q334" s="400">
        <v>2203152</v>
      </c>
      <c r="R334" s="400">
        <v>0</v>
      </c>
      <c r="S334" s="400">
        <v>0</v>
      </c>
      <c r="T334" s="400">
        <v>2141</v>
      </c>
      <c r="U334" s="400">
        <v>380748</v>
      </c>
      <c r="V334" s="400">
        <v>76.514099999999999</v>
      </c>
      <c r="W334" s="400">
        <v>645.52179999999998</v>
      </c>
      <c r="X334" s="400">
        <v>125.8415</v>
      </c>
      <c r="Y334" s="400">
        <v>55.001800000000003</v>
      </c>
      <c r="Z334" s="400">
        <v>0</v>
      </c>
      <c r="AA334" s="400">
        <v>177.8365</v>
      </c>
      <c r="AB334" s="399" t="s">
        <v>27</v>
      </c>
    </row>
    <row r="335" spans="1:28">
      <c r="A335" s="398" t="s">
        <v>158</v>
      </c>
      <c r="B335" s="399" t="s">
        <v>776</v>
      </c>
      <c r="C335" s="399" t="s">
        <v>777</v>
      </c>
      <c r="D335" s="400">
        <v>22</v>
      </c>
      <c r="E335" s="400">
        <v>849</v>
      </c>
      <c r="F335" s="400">
        <v>0</v>
      </c>
      <c r="G335" s="400">
        <v>0</v>
      </c>
      <c r="H335" s="400">
        <v>22</v>
      </c>
      <c r="I335" s="400">
        <v>849</v>
      </c>
      <c r="J335" s="400">
        <v>8282</v>
      </c>
      <c r="K335" s="400">
        <v>2403100</v>
      </c>
      <c r="L335" s="400">
        <v>0</v>
      </c>
      <c r="M335" s="400">
        <v>0</v>
      </c>
      <c r="N335" s="400">
        <v>0</v>
      </c>
      <c r="O335" s="400">
        <v>0</v>
      </c>
      <c r="P335" s="400">
        <v>0</v>
      </c>
      <c r="Q335" s="400">
        <v>0</v>
      </c>
      <c r="R335" s="400">
        <v>0</v>
      </c>
      <c r="S335" s="400">
        <v>0</v>
      </c>
      <c r="T335" s="400">
        <v>8282</v>
      </c>
      <c r="U335" s="400">
        <v>2403100</v>
      </c>
      <c r="V335" s="400">
        <v>290.15940000000001</v>
      </c>
      <c r="W335" s="400">
        <v>0</v>
      </c>
      <c r="X335" s="400">
        <v>0</v>
      </c>
      <c r="Y335" s="400">
        <v>0</v>
      </c>
      <c r="Z335" s="400">
        <v>0</v>
      </c>
      <c r="AA335" s="400">
        <v>290.15940000000001</v>
      </c>
      <c r="AB335" s="399" t="s">
        <v>27</v>
      </c>
    </row>
    <row r="336" spans="1:28">
      <c r="A336" s="398" t="s">
        <v>778</v>
      </c>
      <c r="B336" s="399" t="s">
        <v>779</v>
      </c>
      <c r="C336" s="399" t="s">
        <v>780</v>
      </c>
      <c r="D336" s="400">
        <v>23</v>
      </c>
      <c r="E336" s="400">
        <v>354</v>
      </c>
      <c r="F336" s="400">
        <v>23</v>
      </c>
      <c r="G336" s="400">
        <v>354</v>
      </c>
      <c r="H336" s="400">
        <v>0</v>
      </c>
      <c r="I336" s="400">
        <v>0</v>
      </c>
      <c r="J336" s="400">
        <v>16708</v>
      </c>
      <c r="K336" s="400">
        <v>432069</v>
      </c>
      <c r="L336" s="400">
        <v>0</v>
      </c>
      <c r="M336" s="400">
        <v>0</v>
      </c>
      <c r="N336" s="400">
        <v>0</v>
      </c>
      <c r="O336" s="400">
        <v>0</v>
      </c>
      <c r="P336" s="400">
        <v>0</v>
      </c>
      <c r="Q336" s="400">
        <v>0</v>
      </c>
      <c r="R336" s="400">
        <v>16708</v>
      </c>
      <c r="S336" s="400">
        <v>432069</v>
      </c>
      <c r="T336" s="400">
        <v>0</v>
      </c>
      <c r="U336" s="400">
        <v>0</v>
      </c>
      <c r="V336" s="400">
        <v>25.86</v>
      </c>
      <c r="W336" s="400">
        <v>0</v>
      </c>
      <c r="X336" s="400">
        <v>0</v>
      </c>
      <c r="Y336" s="400">
        <v>0</v>
      </c>
      <c r="Z336" s="400">
        <v>25.86</v>
      </c>
      <c r="AA336" s="400">
        <v>0</v>
      </c>
      <c r="AB336" s="399" t="s">
        <v>27</v>
      </c>
    </row>
    <row r="337" spans="1:28">
      <c r="A337" s="398" t="s">
        <v>161</v>
      </c>
      <c r="B337" s="399" t="s">
        <v>781</v>
      </c>
      <c r="C337" s="399" t="s">
        <v>782</v>
      </c>
      <c r="D337" s="400">
        <v>46</v>
      </c>
      <c r="E337" s="400">
        <v>1135</v>
      </c>
      <c r="F337" s="400">
        <v>46</v>
      </c>
      <c r="G337" s="400">
        <v>1135</v>
      </c>
      <c r="H337" s="400">
        <v>0</v>
      </c>
      <c r="I337" s="400">
        <v>0</v>
      </c>
      <c r="J337" s="400">
        <v>57130</v>
      </c>
      <c r="K337" s="400">
        <v>3553822</v>
      </c>
      <c r="L337" s="400">
        <v>8729</v>
      </c>
      <c r="M337" s="400">
        <v>626654</v>
      </c>
      <c r="N337" s="400">
        <v>15587</v>
      </c>
      <c r="O337" s="400">
        <v>1954453</v>
      </c>
      <c r="P337" s="400">
        <v>7150</v>
      </c>
      <c r="Q337" s="400">
        <v>335478</v>
      </c>
      <c r="R337" s="400">
        <v>25664</v>
      </c>
      <c r="S337" s="400">
        <v>637237</v>
      </c>
      <c r="T337" s="400">
        <v>0</v>
      </c>
      <c r="U337" s="400">
        <v>0</v>
      </c>
      <c r="V337" s="400">
        <v>62.2059</v>
      </c>
      <c r="W337" s="400">
        <v>71.789900000000003</v>
      </c>
      <c r="X337" s="400">
        <v>125.3899</v>
      </c>
      <c r="Y337" s="400">
        <v>46.92</v>
      </c>
      <c r="Z337" s="400">
        <v>24.83</v>
      </c>
      <c r="AA337" s="400">
        <v>0</v>
      </c>
      <c r="AB337" s="399" t="s">
        <v>27</v>
      </c>
    </row>
    <row r="338" spans="1:28">
      <c r="A338" s="398" t="s">
        <v>161</v>
      </c>
      <c r="B338" s="399" t="s">
        <v>783</v>
      </c>
      <c r="C338" s="399" t="s">
        <v>784</v>
      </c>
      <c r="D338" s="400">
        <v>9</v>
      </c>
      <c r="E338" s="400">
        <v>162</v>
      </c>
      <c r="F338" s="400">
        <v>9</v>
      </c>
      <c r="G338" s="400">
        <v>162</v>
      </c>
      <c r="H338" s="400">
        <v>0</v>
      </c>
      <c r="I338" s="400">
        <v>0</v>
      </c>
      <c r="J338" s="400">
        <v>16273</v>
      </c>
      <c r="K338" s="400">
        <v>390544</v>
      </c>
      <c r="L338" s="400">
        <v>0</v>
      </c>
      <c r="M338" s="400">
        <v>0</v>
      </c>
      <c r="N338" s="400">
        <v>0</v>
      </c>
      <c r="O338" s="400">
        <v>0</v>
      </c>
      <c r="P338" s="400">
        <v>0</v>
      </c>
      <c r="Q338" s="400">
        <v>0</v>
      </c>
      <c r="R338" s="400">
        <v>16273</v>
      </c>
      <c r="S338" s="400">
        <v>390544</v>
      </c>
      <c r="T338" s="400">
        <v>0</v>
      </c>
      <c r="U338" s="400">
        <v>0</v>
      </c>
      <c r="V338" s="400">
        <v>23.999500000000001</v>
      </c>
      <c r="W338" s="400">
        <v>0</v>
      </c>
      <c r="X338" s="400">
        <v>0</v>
      </c>
      <c r="Y338" s="400">
        <v>0</v>
      </c>
      <c r="Z338" s="400">
        <v>23.999500000000001</v>
      </c>
      <c r="AA338" s="400">
        <v>0</v>
      </c>
      <c r="AB338" s="399" t="s">
        <v>27</v>
      </c>
    </row>
    <row r="339" spans="1:28">
      <c r="A339" s="398" t="s">
        <v>161</v>
      </c>
      <c r="B339" s="399" t="s">
        <v>785</v>
      </c>
      <c r="C339" s="399" t="s">
        <v>786</v>
      </c>
      <c r="D339" s="400">
        <v>45</v>
      </c>
      <c r="E339" s="400">
        <v>630</v>
      </c>
      <c r="F339" s="400">
        <v>45</v>
      </c>
      <c r="G339" s="400">
        <v>630</v>
      </c>
      <c r="H339" s="400">
        <v>0</v>
      </c>
      <c r="I339" s="400">
        <v>0</v>
      </c>
      <c r="J339" s="400">
        <v>60011</v>
      </c>
      <c r="K339" s="400">
        <v>1224714</v>
      </c>
      <c r="L339" s="400">
        <v>0</v>
      </c>
      <c r="M339" s="400">
        <v>0</v>
      </c>
      <c r="N339" s="400">
        <v>0</v>
      </c>
      <c r="O339" s="400">
        <v>0</v>
      </c>
      <c r="P339" s="400">
        <v>0</v>
      </c>
      <c r="Q339" s="400">
        <v>0</v>
      </c>
      <c r="R339" s="400">
        <v>60011</v>
      </c>
      <c r="S339" s="400">
        <v>1224714</v>
      </c>
      <c r="T339" s="400">
        <v>0</v>
      </c>
      <c r="U339" s="400">
        <v>0</v>
      </c>
      <c r="V339" s="400">
        <v>20.408200000000001</v>
      </c>
      <c r="W339" s="400">
        <v>0</v>
      </c>
      <c r="X339" s="400">
        <v>0</v>
      </c>
      <c r="Y339" s="400">
        <v>0</v>
      </c>
      <c r="Z339" s="400">
        <v>20.408200000000001</v>
      </c>
      <c r="AA339" s="400">
        <v>0</v>
      </c>
      <c r="AB339" s="399" t="s">
        <v>27</v>
      </c>
    </row>
    <row r="340" spans="1:28">
      <c r="A340" s="398" t="s">
        <v>161</v>
      </c>
      <c r="B340" s="399" t="s">
        <v>787</v>
      </c>
      <c r="C340" s="399" t="s">
        <v>788</v>
      </c>
      <c r="D340" s="400">
        <v>46</v>
      </c>
      <c r="E340" s="400">
        <v>791</v>
      </c>
      <c r="F340" s="400">
        <v>46</v>
      </c>
      <c r="G340" s="400">
        <v>791</v>
      </c>
      <c r="H340" s="400">
        <v>0</v>
      </c>
      <c r="I340" s="400">
        <v>0</v>
      </c>
      <c r="J340" s="400">
        <v>45828</v>
      </c>
      <c r="K340" s="400">
        <v>1580617</v>
      </c>
      <c r="L340" s="400">
        <v>0</v>
      </c>
      <c r="M340" s="400">
        <v>0</v>
      </c>
      <c r="N340" s="400">
        <v>0</v>
      </c>
      <c r="O340" s="400">
        <v>0</v>
      </c>
      <c r="P340" s="400">
        <v>0</v>
      </c>
      <c r="Q340" s="400">
        <v>0</v>
      </c>
      <c r="R340" s="400">
        <v>45828</v>
      </c>
      <c r="S340" s="400">
        <v>1580617</v>
      </c>
      <c r="T340" s="400">
        <v>0</v>
      </c>
      <c r="U340" s="400">
        <v>0</v>
      </c>
      <c r="V340" s="400">
        <v>34.490200000000002</v>
      </c>
      <c r="W340" s="400">
        <v>0</v>
      </c>
      <c r="X340" s="400">
        <v>0</v>
      </c>
      <c r="Y340" s="400">
        <v>0</v>
      </c>
      <c r="Z340" s="400">
        <v>34.490200000000002</v>
      </c>
      <c r="AA340" s="400">
        <v>0</v>
      </c>
      <c r="AB340" s="399" t="s">
        <v>27</v>
      </c>
    </row>
    <row r="341" spans="1:28">
      <c r="A341" s="398" t="s">
        <v>161</v>
      </c>
      <c r="B341" s="399" t="s">
        <v>789</v>
      </c>
      <c r="C341" s="399" t="s">
        <v>790</v>
      </c>
      <c r="D341" s="400">
        <v>19</v>
      </c>
      <c r="E341" s="400">
        <v>333</v>
      </c>
      <c r="F341" s="400">
        <v>19</v>
      </c>
      <c r="G341" s="400">
        <v>333</v>
      </c>
      <c r="H341" s="400">
        <v>0</v>
      </c>
      <c r="I341" s="400">
        <v>0</v>
      </c>
      <c r="J341" s="400">
        <v>36355</v>
      </c>
      <c r="K341" s="400">
        <v>1533966</v>
      </c>
      <c r="L341" s="400">
        <v>0</v>
      </c>
      <c r="M341" s="400">
        <v>0</v>
      </c>
      <c r="N341" s="400">
        <v>0</v>
      </c>
      <c r="O341" s="400">
        <v>0</v>
      </c>
      <c r="P341" s="400">
        <v>0</v>
      </c>
      <c r="Q341" s="400">
        <v>0</v>
      </c>
      <c r="R341" s="400">
        <v>36355</v>
      </c>
      <c r="S341" s="400">
        <v>1533966</v>
      </c>
      <c r="T341" s="400">
        <v>0</v>
      </c>
      <c r="U341" s="400">
        <v>0</v>
      </c>
      <c r="V341" s="400">
        <v>42.194099999999999</v>
      </c>
      <c r="W341" s="400">
        <v>0</v>
      </c>
      <c r="X341" s="400">
        <v>0</v>
      </c>
      <c r="Y341" s="400">
        <v>0</v>
      </c>
      <c r="Z341" s="400">
        <v>42.194099999999999</v>
      </c>
      <c r="AA341" s="400">
        <v>0</v>
      </c>
      <c r="AB341" s="399" t="s">
        <v>27</v>
      </c>
    </row>
    <row r="342" spans="1:28">
      <c r="A342" s="398" t="s">
        <v>161</v>
      </c>
      <c r="B342" s="399" t="s">
        <v>791</v>
      </c>
      <c r="C342" s="399" t="s">
        <v>792</v>
      </c>
      <c r="D342" s="400">
        <v>35</v>
      </c>
      <c r="E342" s="400">
        <v>660</v>
      </c>
      <c r="F342" s="400">
        <v>35</v>
      </c>
      <c r="G342" s="400">
        <v>660</v>
      </c>
      <c r="H342" s="400">
        <v>0</v>
      </c>
      <c r="I342" s="400">
        <v>0</v>
      </c>
      <c r="J342" s="400">
        <v>63532</v>
      </c>
      <c r="K342" s="400">
        <v>2703489</v>
      </c>
      <c r="L342" s="400">
        <v>0</v>
      </c>
      <c r="M342" s="400">
        <v>0</v>
      </c>
      <c r="N342" s="400">
        <v>0</v>
      </c>
      <c r="O342" s="400">
        <v>0</v>
      </c>
      <c r="P342" s="400">
        <v>0</v>
      </c>
      <c r="Q342" s="400">
        <v>0</v>
      </c>
      <c r="R342" s="400">
        <v>63532</v>
      </c>
      <c r="S342" s="400">
        <v>2703489</v>
      </c>
      <c r="T342" s="400">
        <v>0</v>
      </c>
      <c r="U342" s="400">
        <v>0</v>
      </c>
      <c r="V342" s="400">
        <v>42.553199999999997</v>
      </c>
      <c r="W342" s="400">
        <v>0</v>
      </c>
      <c r="X342" s="400">
        <v>0</v>
      </c>
      <c r="Y342" s="400">
        <v>0</v>
      </c>
      <c r="Z342" s="400">
        <v>42.553199999999997</v>
      </c>
      <c r="AA342" s="400">
        <v>0</v>
      </c>
      <c r="AB342" s="399" t="s">
        <v>27</v>
      </c>
    </row>
    <row r="343" spans="1:28">
      <c r="A343" s="398" t="s">
        <v>161</v>
      </c>
      <c r="B343" s="399" t="s">
        <v>793</v>
      </c>
      <c r="C343" s="399" t="s">
        <v>794</v>
      </c>
      <c r="D343" s="400">
        <v>11</v>
      </c>
      <c r="E343" s="400">
        <v>184</v>
      </c>
      <c r="F343" s="400">
        <v>11</v>
      </c>
      <c r="G343" s="400">
        <v>184</v>
      </c>
      <c r="H343" s="400">
        <v>0</v>
      </c>
      <c r="I343" s="400">
        <v>0</v>
      </c>
      <c r="J343" s="400">
        <v>34718</v>
      </c>
      <c r="K343" s="400">
        <v>597850</v>
      </c>
      <c r="L343" s="400">
        <v>0</v>
      </c>
      <c r="M343" s="400">
        <v>0</v>
      </c>
      <c r="N343" s="400">
        <v>0</v>
      </c>
      <c r="O343" s="400">
        <v>0</v>
      </c>
      <c r="P343" s="400">
        <v>0</v>
      </c>
      <c r="Q343" s="400">
        <v>0</v>
      </c>
      <c r="R343" s="400">
        <v>34718</v>
      </c>
      <c r="S343" s="400">
        <v>597850</v>
      </c>
      <c r="T343" s="400">
        <v>0</v>
      </c>
      <c r="U343" s="400">
        <v>0</v>
      </c>
      <c r="V343" s="400">
        <v>17.220199999999998</v>
      </c>
      <c r="W343" s="400">
        <v>0</v>
      </c>
      <c r="X343" s="400">
        <v>0</v>
      </c>
      <c r="Y343" s="400">
        <v>0</v>
      </c>
      <c r="Z343" s="400">
        <v>17.220199999999998</v>
      </c>
      <c r="AA343" s="400">
        <v>0</v>
      </c>
      <c r="AB343" s="399" t="s">
        <v>27</v>
      </c>
    </row>
    <row r="344" spans="1:28">
      <c r="A344" s="398" t="s">
        <v>161</v>
      </c>
      <c r="B344" s="399" t="s">
        <v>795</v>
      </c>
      <c r="C344" s="399" t="s">
        <v>796</v>
      </c>
      <c r="D344" s="400">
        <v>32</v>
      </c>
      <c r="E344" s="400">
        <v>544</v>
      </c>
      <c r="F344" s="400">
        <v>32</v>
      </c>
      <c r="G344" s="400">
        <v>544</v>
      </c>
      <c r="H344" s="400">
        <v>0</v>
      </c>
      <c r="I344" s="400">
        <v>0</v>
      </c>
      <c r="J344" s="400">
        <v>52760</v>
      </c>
      <c r="K344" s="400">
        <v>1266240</v>
      </c>
      <c r="L344" s="400">
        <v>0</v>
      </c>
      <c r="M344" s="400">
        <v>0</v>
      </c>
      <c r="N344" s="400">
        <v>0</v>
      </c>
      <c r="O344" s="400">
        <v>0</v>
      </c>
      <c r="P344" s="400">
        <v>0</v>
      </c>
      <c r="Q344" s="400">
        <v>0</v>
      </c>
      <c r="R344" s="400">
        <v>52760</v>
      </c>
      <c r="S344" s="400">
        <v>1266240</v>
      </c>
      <c r="T344" s="400">
        <v>0</v>
      </c>
      <c r="U344" s="400">
        <v>0</v>
      </c>
      <c r="V344" s="400">
        <v>24</v>
      </c>
      <c r="W344" s="400">
        <v>0</v>
      </c>
      <c r="X344" s="400">
        <v>0</v>
      </c>
      <c r="Y344" s="400">
        <v>0</v>
      </c>
      <c r="Z344" s="400">
        <v>24</v>
      </c>
      <c r="AA344" s="400">
        <v>0</v>
      </c>
      <c r="AB344" s="399" t="s">
        <v>27</v>
      </c>
    </row>
    <row r="345" spans="1:28">
      <c r="A345" s="398" t="s">
        <v>164</v>
      </c>
      <c r="B345" s="399" t="s">
        <v>797</v>
      </c>
      <c r="C345" s="399" t="s">
        <v>798</v>
      </c>
      <c r="D345" s="400">
        <v>7</v>
      </c>
      <c r="E345" s="400">
        <v>133</v>
      </c>
      <c r="F345" s="400">
        <v>7</v>
      </c>
      <c r="G345" s="400">
        <v>133</v>
      </c>
      <c r="H345" s="400">
        <v>0</v>
      </c>
      <c r="I345" s="400">
        <v>0</v>
      </c>
      <c r="J345" s="400">
        <v>5018</v>
      </c>
      <c r="K345" s="400">
        <v>95342</v>
      </c>
      <c r="L345" s="400">
        <v>0</v>
      </c>
      <c r="M345" s="400">
        <v>0</v>
      </c>
      <c r="N345" s="400">
        <v>0</v>
      </c>
      <c r="O345" s="400">
        <v>0</v>
      </c>
      <c r="P345" s="400">
        <v>0</v>
      </c>
      <c r="Q345" s="400">
        <v>0</v>
      </c>
      <c r="R345" s="400">
        <v>5018</v>
      </c>
      <c r="S345" s="400">
        <v>95342</v>
      </c>
      <c r="T345" s="400">
        <v>0</v>
      </c>
      <c r="U345" s="400">
        <v>0</v>
      </c>
      <c r="V345" s="400">
        <v>19</v>
      </c>
      <c r="W345" s="400">
        <v>0</v>
      </c>
      <c r="X345" s="400">
        <v>0</v>
      </c>
      <c r="Y345" s="400">
        <v>0</v>
      </c>
      <c r="Z345" s="400">
        <v>19</v>
      </c>
      <c r="AA345" s="400">
        <v>0</v>
      </c>
      <c r="AB345" s="399" t="s">
        <v>27</v>
      </c>
    </row>
    <row r="346" spans="1:28">
      <c r="A346" s="398" t="s">
        <v>164</v>
      </c>
      <c r="B346" s="399" t="s">
        <v>799</v>
      </c>
      <c r="C346" s="399" t="s">
        <v>800</v>
      </c>
      <c r="D346" s="400">
        <v>49</v>
      </c>
      <c r="E346" s="400">
        <v>2102</v>
      </c>
      <c r="F346" s="400">
        <v>0</v>
      </c>
      <c r="G346" s="400">
        <v>0</v>
      </c>
      <c r="H346" s="400">
        <v>49</v>
      </c>
      <c r="I346" s="400">
        <v>2102</v>
      </c>
      <c r="J346" s="400">
        <v>30228</v>
      </c>
      <c r="K346" s="400">
        <v>2798810</v>
      </c>
      <c r="L346" s="400">
        <v>0</v>
      </c>
      <c r="M346" s="400">
        <v>0</v>
      </c>
      <c r="N346" s="400">
        <v>0</v>
      </c>
      <c r="O346" s="400">
        <v>0</v>
      </c>
      <c r="P346" s="400">
        <v>0</v>
      </c>
      <c r="Q346" s="400">
        <v>0</v>
      </c>
      <c r="R346" s="400">
        <v>0</v>
      </c>
      <c r="S346" s="400">
        <v>0</v>
      </c>
      <c r="T346" s="400">
        <v>30228</v>
      </c>
      <c r="U346" s="400">
        <v>2798810</v>
      </c>
      <c r="V346" s="400">
        <v>92.59</v>
      </c>
      <c r="W346" s="400">
        <v>0</v>
      </c>
      <c r="X346" s="400">
        <v>0</v>
      </c>
      <c r="Y346" s="400">
        <v>0</v>
      </c>
      <c r="Z346" s="400">
        <v>0</v>
      </c>
      <c r="AA346" s="400">
        <v>92.59</v>
      </c>
      <c r="AB346" s="399" t="s">
        <v>27</v>
      </c>
    </row>
    <row r="347" spans="1:28">
      <c r="A347" s="398" t="s">
        <v>164</v>
      </c>
      <c r="B347" s="399" t="s">
        <v>801</v>
      </c>
      <c r="C347" s="399" t="s">
        <v>802</v>
      </c>
      <c r="D347" s="400">
        <v>65</v>
      </c>
      <c r="E347" s="400">
        <v>1054</v>
      </c>
      <c r="F347" s="400">
        <v>65</v>
      </c>
      <c r="G347" s="400">
        <v>1054</v>
      </c>
      <c r="H347" s="400">
        <v>0</v>
      </c>
      <c r="I347" s="400">
        <v>0</v>
      </c>
      <c r="J347" s="400">
        <v>17050</v>
      </c>
      <c r="K347" s="400">
        <v>511500</v>
      </c>
      <c r="L347" s="400">
        <v>0</v>
      </c>
      <c r="M347" s="400">
        <v>0</v>
      </c>
      <c r="N347" s="400">
        <v>0</v>
      </c>
      <c r="O347" s="400">
        <v>0</v>
      </c>
      <c r="P347" s="400">
        <v>1288</v>
      </c>
      <c r="Q347" s="400">
        <v>38640</v>
      </c>
      <c r="R347" s="400">
        <v>15762</v>
      </c>
      <c r="S347" s="400">
        <v>472860</v>
      </c>
      <c r="T347" s="400">
        <v>0</v>
      </c>
      <c r="U347" s="400">
        <v>0</v>
      </c>
      <c r="V347" s="400">
        <v>30</v>
      </c>
      <c r="W347" s="400">
        <v>0</v>
      </c>
      <c r="X347" s="400">
        <v>0</v>
      </c>
      <c r="Y347" s="400">
        <v>30</v>
      </c>
      <c r="Z347" s="400">
        <v>30</v>
      </c>
      <c r="AA347" s="400">
        <v>0</v>
      </c>
      <c r="AB347" s="399" t="s">
        <v>27</v>
      </c>
    </row>
    <row r="348" spans="1:28">
      <c r="A348" s="398" t="s">
        <v>164</v>
      </c>
      <c r="B348" s="399" t="s">
        <v>803</v>
      </c>
      <c r="C348" s="399" t="s">
        <v>804</v>
      </c>
      <c r="D348" s="400">
        <v>13</v>
      </c>
      <c r="E348" s="400">
        <v>470</v>
      </c>
      <c r="F348" s="400">
        <v>0</v>
      </c>
      <c r="G348" s="400">
        <v>0</v>
      </c>
      <c r="H348" s="400">
        <v>13</v>
      </c>
      <c r="I348" s="400">
        <v>470</v>
      </c>
      <c r="J348" s="400">
        <v>766</v>
      </c>
      <c r="K348" s="400">
        <v>404520</v>
      </c>
      <c r="L348" s="400">
        <v>0</v>
      </c>
      <c r="M348" s="400">
        <v>0</v>
      </c>
      <c r="N348" s="400">
        <v>0</v>
      </c>
      <c r="O348" s="400">
        <v>0</v>
      </c>
      <c r="P348" s="400">
        <v>0</v>
      </c>
      <c r="Q348" s="400">
        <v>0</v>
      </c>
      <c r="R348" s="400">
        <v>0</v>
      </c>
      <c r="S348" s="400">
        <v>0</v>
      </c>
      <c r="T348" s="400">
        <v>766</v>
      </c>
      <c r="U348" s="400">
        <v>404520</v>
      </c>
      <c r="V348" s="400">
        <v>528.09400000000005</v>
      </c>
      <c r="W348" s="400">
        <v>0</v>
      </c>
      <c r="X348" s="400">
        <v>0</v>
      </c>
      <c r="Y348" s="400">
        <v>0</v>
      </c>
      <c r="Z348" s="400">
        <v>0</v>
      </c>
      <c r="AA348" s="400">
        <v>528.09400000000005</v>
      </c>
      <c r="AB348" s="399" t="s">
        <v>27</v>
      </c>
    </row>
    <row r="349" spans="1:28">
      <c r="A349" s="398" t="s">
        <v>164</v>
      </c>
      <c r="B349" s="399" t="s">
        <v>805</v>
      </c>
      <c r="C349" s="399" t="s">
        <v>806</v>
      </c>
      <c r="D349" s="400">
        <v>22</v>
      </c>
      <c r="E349" s="400">
        <v>192</v>
      </c>
      <c r="F349" s="400">
        <v>22</v>
      </c>
      <c r="G349" s="400">
        <v>192</v>
      </c>
      <c r="H349" s="400">
        <v>0</v>
      </c>
      <c r="I349" s="400">
        <v>0</v>
      </c>
      <c r="J349" s="400">
        <v>2000</v>
      </c>
      <c r="K349" s="400">
        <v>22000</v>
      </c>
      <c r="L349" s="400">
        <v>0</v>
      </c>
      <c r="M349" s="400">
        <v>0</v>
      </c>
      <c r="N349" s="400">
        <v>0</v>
      </c>
      <c r="O349" s="400">
        <v>0</v>
      </c>
      <c r="P349" s="400">
        <v>0</v>
      </c>
      <c r="Q349" s="400">
        <v>0</v>
      </c>
      <c r="R349" s="400">
        <v>2000</v>
      </c>
      <c r="S349" s="400">
        <v>22000</v>
      </c>
      <c r="T349" s="400">
        <v>0</v>
      </c>
      <c r="U349" s="400">
        <v>0</v>
      </c>
      <c r="V349" s="400">
        <v>11</v>
      </c>
      <c r="W349" s="400">
        <v>0</v>
      </c>
      <c r="X349" s="400">
        <v>0</v>
      </c>
      <c r="Y349" s="400">
        <v>0</v>
      </c>
      <c r="Z349" s="400">
        <v>11</v>
      </c>
      <c r="AA349" s="400">
        <v>0</v>
      </c>
      <c r="AB349" s="399" t="s">
        <v>27</v>
      </c>
    </row>
    <row r="350" spans="1:28">
      <c r="A350" s="398" t="s">
        <v>164</v>
      </c>
      <c r="B350" s="399" t="s">
        <v>807</v>
      </c>
      <c r="C350" s="399" t="s">
        <v>808</v>
      </c>
      <c r="D350" s="400">
        <v>9</v>
      </c>
      <c r="E350" s="400">
        <v>81</v>
      </c>
      <c r="F350" s="400">
        <v>9</v>
      </c>
      <c r="G350" s="400">
        <v>81</v>
      </c>
      <c r="H350" s="400">
        <v>0</v>
      </c>
      <c r="I350" s="400">
        <v>0</v>
      </c>
      <c r="J350" s="400">
        <v>4729</v>
      </c>
      <c r="K350" s="400">
        <v>47290</v>
      </c>
      <c r="L350" s="400">
        <v>0</v>
      </c>
      <c r="M350" s="400">
        <v>0</v>
      </c>
      <c r="N350" s="400">
        <v>0</v>
      </c>
      <c r="O350" s="400">
        <v>0</v>
      </c>
      <c r="P350" s="400">
        <v>0</v>
      </c>
      <c r="Q350" s="400">
        <v>0</v>
      </c>
      <c r="R350" s="400">
        <v>4729</v>
      </c>
      <c r="S350" s="400">
        <v>47290</v>
      </c>
      <c r="T350" s="400">
        <v>0</v>
      </c>
      <c r="U350" s="400">
        <v>0</v>
      </c>
      <c r="V350" s="400">
        <v>10</v>
      </c>
      <c r="W350" s="400">
        <v>0</v>
      </c>
      <c r="X350" s="400">
        <v>0</v>
      </c>
      <c r="Y350" s="400">
        <v>0</v>
      </c>
      <c r="Z350" s="400">
        <v>10</v>
      </c>
      <c r="AA350" s="400">
        <v>0</v>
      </c>
      <c r="AB350" s="399" t="s">
        <v>27</v>
      </c>
    </row>
    <row r="351" spans="1:28">
      <c r="A351" s="398" t="s">
        <v>164</v>
      </c>
      <c r="B351" s="399" t="s">
        <v>809</v>
      </c>
      <c r="C351" s="399" t="s">
        <v>810</v>
      </c>
      <c r="D351" s="400">
        <v>2</v>
      </c>
      <c r="E351" s="400">
        <v>18</v>
      </c>
      <c r="F351" s="400">
        <v>2</v>
      </c>
      <c r="G351" s="400">
        <v>18</v>
      </c>
      <c r="H351" s="400">
        <v>0</v>
      </c>
      <c r="I351" s="400">
        <v>0</v>
      </c>
      <c r="J351" s="400">
        <v>432</v>
      </c>
      <c r="K351" s="400">
        <v>5184</v>
      </c>
      <c r="L351" s="400">
        <v>0</v>
      </c>
      <c r="M351" s="400">
        <v>0</v>
      </c>
      <c r="N351" s="400">
        <v>0</v>
      </c>
      <c r="O351" s="400">
        <v>0</v>
      </c>
      <c r="P351" s="400">
        <v>0</v>
      </c>
      <c r="Q351" s="400">
        <v>0</v>
      </c>
      <c r="R351" s="400">
        <v>432</v>
      </c>
      <c r="S351" s="400">
        <v>5184</v>
      </c>
      <c r="T351" s="400">
        <v>0</v>
      </c>
      <c r="U351" s="400">
        <v>0</v>
      </c>
      <c r="V351" s="400">
        <v>12</v>
      </c>
      <c r="W351" s="400">
        <v>0</v>
      </c>
      <c r="X351" s="400">
        <v>0</v>
      </c>
      <c r="Y351" s="400">
        <v>0</v>
      </c>
      <c r="Z351" s="400">
        <v>12</v>
      </c>
      <c r="AA351" s="400">
        <v>0</v>
      </c>
      <c r="AB351" s="399" t="s">
        <v>27</v>
      </c>
    </row>
    <row r="352" spans="1:28">
      <c r="A352" s="398" t="s">
        <v>164</v>
      </c>
      <c r="B352" s="399" t="s">
        <v>811</v>
      </c>
      <c r="C352" s="399" t="s">
        <v>812</v>
      </c>
      <c r="D352" s="400">
        <v>34</v>
      </c>
      <c r="E352" s="400">
        <v>480</v>
      </c>
      <c r="F352" s="400">
        <v>34</v>
      </c>
      <c r="G352" s="400">
        <v>480</v>
      </c>
      <c r="H352" s="400">
        <v>0</v>
      </c>
      <c r="I352" s="400">
        <v>0</v>
      </c>
      <c r="J352" s="400">
        <v>5543</v>
      </c>
      <c r="K352" s="400">
        <v>310408</v>
      </c>
      <c r="L352" s="400">
        <v>0</v>
      </c>
      <c r="M352" s="400">
        <v>0</v>
      </c>
      <c r="N352" s="400">
        <v>0</v>
      </c>
      <c r="O352" s="400">
        <v>0</v>
      </c>
      <c r="P352" s="400">
        <v>0</v>
      </c>
      <c r="Q352" s="400">
        <v>0</v>
      </c>
      <c r="R352" s="400">
        <v>5543</v>
      </c>
      <c r="S352" s="400">
        <v>310408</v>
      </c>
      <c r="T352" s="400">
        <v>0</v>
      </c>
      <c r="U352" s="400">
        <v>0</v>
      </c>
      <c r="V352" s="400">
        <v>56</v>
      </c>
      <c r="W352" s="400">
        <v>0</v>
      </c>
      <c r="X352" s="400">
        <v>0</v>
      </c>
      <c r="Y352" s="400">
        <v>0</v>
      </c>
      <c r="Z352" s="400">
        <v>56</v>
      </c>
      <c r="AA352" s="400">
        <v>0</v>
      </c>
      <c r="AB352" s="399" t="s">
        <v>27</v>
      </c>
    </row>
    <row r="353" spans="1:28">
      <c r="A353" s="398" t="s">
        <v>164</v>
      </c>
      <c r="B353" s="399" t="s">
        <v>813</v>
      </c>
      <c r="C353" s="399" t="s">
        <v>814</v>
      </c>
      <c r="D353" s="400">
        <v>12</v>
      </c>
      <c r="E353" s="400">
        <v>444</v>
      </c>
      <c r="F353" s="400">
        <v>0</v>
      </c>
      <c r="G353" s="400">
        <v>0</v>
      </c>
      <c r="H353" s="400">
        <v>12</v>
      </c>
      <c r="I353" s="400">
        <v>444</v>
      </c>
      <c r="J353" s="400">
        <v>104668</v>
      </c>
      <c r="K353" s="400">
        <v>837344</v>
      </c>
      <c r="L353" s="400">
        <v>0</v>
      </c>
      <c r="M353" s="400">
        <v>0</v>
      </c>
      <c r="N353" s="400">
        <v>0</v>
      </c>
      <c r="O353" s="400">
        <v>0</v>
      </c>
      <c r="P353" s="400">
        <v>0</v>
      </c>
      <c r="Q353" s="400">
        <v>0</v>
      </c>
      <c r="R353" s="400">
        <v>0</v>
      </c>
      <c r="S353" s="400">
        <v>0</v>
      </c>
      <c r="T353" s="400">
        <v>104668</v>
      </c>
      <c r="U353" s="400">
        <v>837344</v>
      </c>
      <c r="V353" s="400">
        <v>8</v>
      </c>
      <c r="W353" s="400">
        <v>0</v>
      </c>
      <c r="X353" s="400">
        <v>0</v>
      </c>
      <c r="Y353" s="400">
        <v>0</v>
      </c>
      <c r="Z353" s="400">
        <v>0</v>
      </c>
      <c r="AA353" s="400">
        <v>8</v>
      </c>
      <c r="AB353" s="399" t="s">
        <v>27</v>
      </c>
    </row>
    <row r="354" spans="1:28">
      <c r="A354" s="398" t="s">
        <v>164</v>
      </c>
      <c r="B354" s="399" t="s">
        <v>815</v>
      </c>
      <c r="C354" s="399" t="s">
        <v>816</v>
      </c>
      <c r="D354" s="400">
        <v>23</v>
      </c>
      <c r="E354" s="400">
        <v>1275</v>
      </c>
      <c r="F354" s="400">
        <v>0</v>
      </c>
      <c r="G354" s="400">
        <v>0</v>
      </c>
      <c r="H354" s="400">
        <v>23</v>
      </c>
      <c r="I354" s="400">
        <v>1275</v>
      </c>
      <c r="J354" s="400">
        <v>1265</v>
      </c>
      <c r="K354" s="400">
        <v>376320</v>
      </c>
      <c r="L354" s="400">
        <v>0</v>
      </c>
      <c r="M354" s="400">
        <v>0</v>
      </c>
      <c r="N354" s="400">
        <v>0</v>
      </c>
      <c r="O354" s="400">
        <v>0</v>
      </c>
      <c r="P354" s="400">
        <v>0</v>
      </c>
      <c r="Q354" s="400">
        <v>0</v>
      </c>
      <c r="R354" s="400">
        <v>0</v>
      </c>
      <c r="S354" s="400">
        <v>0</v>
      </c>
      <c r="T354" s="400">
        <v>1265</v>
      </c>
      <c r="U354" s="400">
        <v>376320</v>
      </c>
      <c r="V354" s="400">
        <v>297.4862</v>
      </c>
      <c r="W354" s="400">
        <v>0</v>
      </c>
      <c r="X354" s="400">
        <v>0</v>
      </c>
      <c r="Y354" s="400">
        <v>0</v>
      </c>
      <c r="Z354" s="400">
        <v>0</v>
      </c>
      <c r="AA354" s="400">
        <v>297.4862</v>
      </c>
      <c r="AB354" s="399" t="s">
        <v>27</v>
      </c>
    </row>
    <row r="355" spans="1:28">
      <c r="A355" s="398" t="s">
        <v>164</v>
      </c>
      <c r="B355" s="399" t="s">
        <v>817</v>
      </c>
      <c r="C355" s="399" t="s">
        <v>818</v>
      </c>
      <c r="D355" s="400">
        <v>17</v>
      </c>
      <c r="E355" s="400">
        <v>430</v>
      </c>
      <c r="F355" s="400">
        <v>17</v>
      </c>
      <c r="G355" s="400">
        <v>430</v>
      </c>
      <c r="H355" s="400">
        <v>0</v>
      </c>
      <c r="I355" s="400">
        <v>0</v>
      </c>
      <c r="J355" s="400">
        <v>18242</v>
      </c>
      <c r="K355" s="400">
        <v>409653</v>
      </c>
      <c r="L355" s="400">
        <v>0</v>
      </c>
      <c r="M355" s="400">
        <v>0</v>
      </c>
      <c r="N355" s="400">
        <v>0</v>
      </c>
      <c r="O355" s="400">
        <v>0</v>
      </c>
      <c r="P355" s="400">
        <v>0</v>
      </c>
      <c r="Q355" s="400">
        <v>0</v>
      </c>
      <c r="R355" s="400">
        <v>18242</v>
      </c>
      <c r="S355" s="400">
        <v>409653</v>
      </c>
      <c r="T355" s="400">
        <v>0</v>
      </c>
      <c r="U355" s="400">
        <v>0</v>
      </c>
      <c r="V355" s="400">
        <v>22.456600000000002</v>
      </c>
      <c r="W355" s="400">
        <v>0</v>
      </c>
      <c r="X355" s="400">
        <v>0</v>
      </c>
      <c r="Y355" s="400">
        <v>0</v>
      </c>
      <c r="Z355" s="400">
        <v>22.456600000000002</v>
      </c>
      <c r="AA355" s="400">
        <v>0</v>
      </c>
      <c r="AB355" s="399" t="s">
        <v>27</v>
      </c>
    </row>
    <row r="356" spans="1:28">
      <c r="A356" s="398" t="s">
        <v>164</v>
      </c>
      <c r="B356" s="399" t="s">
        <v>819</v>
      </c>
      <c r="C356" s="399" t="s">
        <v>820</v>
      </c>
      <c r="D356" s="400">
        <v>33</v>
      </c>
      <c r="E356" s="400">
        <v>928</v>
      </c>
      <c r="F356" s="400">
        <v>0</v>
      </c>
      <c r="G356" s="400">
        <v>0</v>
      </c>
      <c r="H356" s="400">
        <v>33</v>
      </c>
      <c r="I356" s="400">
        <v>928</v>
      </c>
      <c r="J356" s="400">
        <v>5862</v>
      </c>
      <c r="K356" s="400">
        <v>617563</v>
      </c>
      <c r="L356" s="400">
        <v>0</v>
      </c>
      <c r="M356" s="400">
        <v>0</v>
      </c>
      <c r="N356" s="400">
        <v>0</v>
      </c>
      <c r="O356" s="400">
        <v>0</v>
      </c>
      <c r="P356" s="400">
        <v>0</v>
      </c>
      <c r="Q356" s="400">
        <v>0</v>
      </c>
      <c r="R356" s="400">
        <v>0</v>
      </c>
      <c r="S356" s="400">
        <v>0</v>
      </c>
      <c r="T356" s="400">
        <v>5862</v>
      </c>
      <c r="U356" s="400">
        <v>617563</v>
      </c>
      <c r="V356" s="400">
        <v>105.3502</v>
      </c>
      <c r="W356" s="400">
        <v>0</v>
      </c>
      <c r="X356" s="400">
        <v>0</v>
      </c>
      <c r="Y356" s="400">
        <v>0</v>
      </c>
      <c r="Z356" s="400">
        <v>0</v>
      </c>
      <c r="AA356" s="400">
        <v>105.3502</v>
      </c>
      <c r="AB356" s="399" t="s">
        <v>27</v>
      </c>
    </row>
    <row r="357" spans="1:28">
      <c r="A357" s="398" t="s">
        <v>164</v>
      </c>
      <c r="B357" s="399" t="s">
        <v>821</v>
      </c>
      <c r="C357" s="399" t="s">
        <v>822</v>
      </c>
      <c r="D357" s="400">
        <v>10</v>
      </c>
      <c r="E357" s="400">
        <v>149</v>
      </c>
      <c r="F357" s="400">
        <v>10</v>
      </c>
      <c r="G357" s="400">
        <v>149</v>
      </c>
      <c r="H357" s="400">
        <v>0</v>
      </c>
      <c r="I357" s="400">
        <v>0</v>
      </c>
      <c r="J357" s="400">
        <v>15784</v>
      </c>
      <c r="K357" s="400">
        <v>277459</v>
      </c>
      <c r="L357" s="400">
        <v>0</v>
      </c>
      <c r="M357" s="400">
        <v>0</v>
      </c>
      <c r="N357" s="400">
        <v>0</v>
      </c>
      <c r="O357" s="400">
        <v>0</v>
      </c>
      <c r="P357" s="400">
        <v>0</v>
      </c>
      <c r="Q357" s="400">
        <v>0</v>
      </c>
      <c r="R357" s="400">
        <v>15784</v>
      </c>
      <c r="S357" s="400">
        <v>277459</v>
      </c>
      <c r="T357" s="400">
        <v>0</v>
      </c>
      <c r="U357" s="400">
        <v>0</v>
      </c>
      <c r="V357" s="400">
        <v>17.578499999999998</v>
      </c>
      <c r="W357" s="400">
        <v>0</v>
      </c>
      <c r="X357" s="400">
        <v>0</v>
      </c>
      <c r="Y357" s="400">
        <v>0</v>
      </c>
      <c r="Z357" s="400">
        <v>17.578499999999998</v>
      </c>
      <c r="AA357" s="400">
        <v>0</v>
      </c>
      <c r="AB357" s="399" t="s">
        <v>27</v>
      </c>
    </row>
    <row r="358" spans="1:28">
      <c r="A358" s="398" t="s">
        <v>164</v>
      </c>
      <c r="B358" s="399" t="s">
        <v>823</v>
      </c>
      <c r="C358" s="399" t="s">
        <v>824</v>
      </c>
      <c r="D358" s="400">
        <v>93</v>
      </c>
      <c r="E358" s="400">
        <v>1435</v>
      </c>
      <c r="F358" s="400">
        <v>93</v>
      </c>
      <c r="G358" s="400">
        <v>1435</v>
      </c>
      <c r="H358" s="400">
        <v>0</v>
      </c>
      <c r="I358" s="400">
        <v>0</v>
      </c>
      <c r="J358" s="400">
        <v>12109</v>
      </c>
      <c r="K358" s="400">
        <v>397175</v>
      </c>
      <c r="L358" s="400">
        <v>0</v>
      </c>
      <c r="M358" s="400">
        <v>0</v>
      </c>
      <c r="N358" s="400">
        <v>0</v>
      </c>
      <c r="O358" s="400">
        <v>0</v>
      </c>
      <c r="P358" s="400">
        <v>5894</v>
      </c>
      <c r="Q358" s="400">
        <v>193323</v>
      </c>
      <c r="R358" s="400">
        <v>6215</v>
      </c>
      <c r="S358" s="400">
        <v>203852</v>
      </c>
      <c r="T358" s="400">
        <v>0</v>
      </c>
      <c r="U358" s="400">
        <v>0</v>
      </c>
      <c r="V358" s="400">
        <v>32.799999999999997</v>
      </c>
      <c r="W358" s="400">
        <v>0</v>
      </c>
      <c r="X358" s="400">
        <v>0</v>
      </c>
      <c r="Y358" s="400">
        <v>32.799999999999997</v>
      </c>
      <c r="Z358" s="400">
        <v>32.799999999999997</v>
      </c>
      <c r="AA358" s="400">
        <v>0</v>
      </c>
      <c r="AB358" s="399" t="s">
        <v>27</v>
      </c>
    </row>
    <row r="359" spans="1:28">
      <c r="A359" s="398" t="s">
        <v>164</v>
      </c>
      <c r="B359" s="399" t="s">
        <v>825</v>
      </c>
      <c r="C359" s="399" t="s">
        <v>826</v>
      </c>
      <c r="D359" s="400">
        <v>24</v>
      </c>
      <c r="E359" s="400">
        <v>695</v>
      </c>
      <c r="F359" s="400">
        <v>0</v>
      </c>
      <c r="G359" s="400">
        <v>0</v>
      </c>
      <c r="H359" s="400">
        <v>24</v>
      </c>
      <c r="I359" s="400">
        <v>695</v>
      </c>
      <c r="J359" s="400">
        <v>389</v>
      </c>
      <c r="K359" s="400">
        <v>69545</v>
      </c>
      <c r="L359" s="400">
        <v>0</v>
      </c>
      <c r="M359" s="400">
        <v>0</v>
      </c>
      <c r="N359" s="400">
        <v>0</v>
      </c>
      <c r="O359" s="400">
        <v>0</v>
      </c>
      <c r="P359" s="400">
        <v>0</v>
      </c>
      <c r="Q359" s="400">
        <v>0</v>
      </c>
      <c r="R359" s="400">
        <v>0</v>
      </c>
      <c r="S359" s="400">
        <v>0</v>
      </c>
      <c r="T359" s="400">
        <v>389</v>
      </c>
      <c r="U359" s="400">
        <v>69545</v>
      </c>
      <c r="V359" s="400">
        <v>178.77889999999999</v>
      </c>
      <c r="W359" s="400">
        <v>0</v>
      </c>
      <c r="X359" s="400">
        <v>0</v>
      </c>
      <c r="Y359" s="400">
        <v>0</v>
      </c>
      <c r="Z359" s="400">
        <v>0</v>
      </c>
      <c r="AA359" s="400">
        <v>178.77889999999999</v>
      </c>
      <c r="AB359" s="399" t="s">
        <v>27</v>
      </c>
    </row>
    <row r="360" spans="1:28">
      <c r="A360" s="398" t="s">
        <v>164</v>
      </c>
      <c r="B360" s="399" t="s">
        <v>827</v>
      </c>
      <c r="C360" s="399" t="s">
        <v>828</v>
      </c>
      <c r="D360" s="400">
        <v>94</v>
      </c>
      <c r="E360" s="400">
        <v>1554</v>
      </c>
      <c r="F360" s="400">
        <v>94</v>
      </c>
      <c r="G360" s="400">
        <v>1554</v>
      </c>
      <c r="H360" s="400">
        <v>0</v>
      </c>
      <c r="I360" s="400">
        <v>0</v>
      </c>
      <c r="J360" s="400">
        <v>29309</v>
      </c>
      <c r="K360" s="400">
        <v>2037991</v>
      </c>
      <c r="L360" s="400">
        <v>0</v>
      </c>
      <c r="M360" s="400">
        <v>0</v>
      </c>
      <c r="N360" s="400">
        <v>0</v>
      </c>
      <c r="O360" s="400">
        <v>0</v>
      </c>
      <c r="P360" s="400">
        <v>2412</v>
      </c>
      <c r="Q360" s="400">
        <v>191995</v>
      </c>
      <c r="R360" s="400">
        <v>26897</v>
      </c>
      <c r="S360" s="400">
        <v>1845996</v>
      </c>
      <c r="T360" s="400">
        <v>0</v>
      </c>
      <c r="U360" s="400">
        <v>0</v>
      </c>
      <c r="V360" s="400">
        <v>69.534599999999998</v>
      </c>
      <c r="W360" s="400">
        <v>0</v>
      </c>
      <c r="X360" s="400">
        <v>0</v>
      </c>
      <c r="Y360" s="400">
        <v>79.599900000000005</v>
      </c>
      <c r="Z360" s="400">
        <v>68.632000000000005</v>
      </c>
      <c r="AA360" s="400">
        <v>0</v>
      </c>
      <c r="AB360" s="399" t="s">
        <v>27</v>
      </c>
    </row>
    <row r="361" spans="1:28">
      <c r="A361" s="398" t="s">
        <v>164</v>
      </c>
      <c r="B361" s="399" t="s">
        <v>829</v>
      </c>
      <c r="C361" s="399" t="s">
        <v>830</v>
      </c>
      <c r="D361" s="400">
        <v>30</v>
      </c>
      <c r="E361" s="400">
        <v>656</v>
      </c>
      <c r="F361" s="400">
        <v>30</v>
      </c>
      <c r="G361" s="400">
        <v>656</v>
      </c>
      <c r="H361" s="400">
        <v>0</v>
      </c>
      <c r="I361" s="400">
        <v>0</v>
      </c>
      <c r="J361" s="400">
        <v>4740</v>
      </c>
      <c r="K361" s="400">
        <v>307114</v>
      </c>
      <c r="L361" s="400">
        <v>0</v>
      </c>
      <c r="M361" s="400">
        <v>0</v>
      </c>
      <c r="N361" s="400">
        <v>0</v>
      </c>
      <c r="O361" s="400">
        <v>0</v>
      </c>
      <c r="P361" s="400">
        <v>0</v>
      </c>
      <c r="Q361" s="400">
        <v>0</v>
      </c>
      <c r="R361" s="400">
        <v>4740</v>
      </c>
      <c r="S361" s="400">
        <v>307114</v>
      </c>
      <c r="T361" s="400">
        <v>0</v>
      </c>
      <c r="U361" s="400">
        <v>0</v>
      </c>
      <c r="V361" s="400">
        <v>64.792000000000002</v>
      </c>
      <c r="W361" s="400">
        <v>0</v>
      </c>
      <c r="X361" s="400">
        <v>0</v>
      </c>
      <c r="Y361" s="400">
        <v>0</v>
      </c>
      <c r="Z361" s="400">
        <v>64.792000000000002</v>
      </c>
      <c r="AA361" s="400">
        <v>0</v>
      </c>
      <c r="AB361" s="399" t="s">
        <v>27</v>
      </c>
    </row>
    <row r="362" spans="1:28">
      <c r="A362" s="398" t="s">
        <v>164</v>
      </c>
      <c r="B362" s="399" t="s">
        <v>831</v>
      </c>
      <c r="C362" s="399" t="s">
        <v>832</v>
      </c>
      <c r="D362" s="400">
        <v>21</v>
      </c>
      <c r="E362" s="400">
        <v>473</v>
      </c>
      <c r="F362" s="400">
        <v>21</v>
      </c>
      <c r="G362" s="400">
        <v>473</v>
      </c>
      <c r="H362" s="400">
        <v>0</v>
      </c>
      <c r="I362" s="400">
        <v>0</v>
      </c>
      <c r="J362" s="400">
        <v>10127</v>
      </c>
      <c r="K362" s="400">
        <v>366405</v>
      </c>
      <c r="L362" s="400">
        <v>0</v>
      </c>
      <c r="M362" s="400">
        <v>0</v>
      </c>
      <c r="N362" s="400">
        <v>0</v>
      </c>
      <c r="O362" s="400">
        <v>0</v>
      </c>
      <c r="P362" s="400">
        <v>299</v>
      </c>
      <c r="Q362" s="400">
        <v>22425</v>
      </c>
      <c r="R362" s="400">
        <v>9828</v>
      </c>
      <c r="S362" s="400">
        <v>343980</v>
      </c>
      <c r="T362" s="400">
        <v>0</v>
      </c>
      <c r="U362" s="400">
        <v>0</v>
      </c>
      <c r="V362" s="400">
        <v>36.180999999999997</v>
      </c>
      <c r="W362" s="400">
        <v>0</v>
      </c>
      <c r="X362" s="400">
        <v>0</v>
      </c>
      <c r="Y362" s="400">
        <v>75</v>
      </c>
      <c r="Z362" s="400">
        <v>35</v>
      </c>
      <c r="AA362" s="400">
        <v>0</v>
      </c>
      <c r="AB362" s="399" t="s">
        <v>27</v>
      </c>
    </row>
    <row r="363" spans="1:28">
      <c r="A363" s="398" t="s">
        <v>169</v>
      </c>
      <c r="B363" s="399" t="s">
        <v>833</v>
      </c>
      <c r="C363" s="399" t="s">
        <v>834</v>
      </c>
      <c r="D363" s="400">
        <v>60</v>
      </c>
      <c r="E363" s="400">
        <v>1059</v>
      </c>
      <c r="F363" s="400">
        <v>60</v>
      </c>
      <c r="G363" s="400">
        <v>1059</v>
      </c>
      <c r="H363" s="400">
        <v>0</v>
      </c>
      <c r="I363" s="400">
        <v>0</v>
      </c>
      <c r="J363" s="400">
        <v>76557</v>
      </c>
      <c r="K363" s="400">
        <v>924581</v>
      </c>
      <c r="L363" s="400">
        <v>0</v>
      </c>
      <c r="M363" s="400">
        <v>0</v>
      </c>
      <c r="N363" s="400">
        <v>0</v>
      </c>
      <c r="O363" s="400">
        <v>0</v>
      </c>
      <c r="P363" s="400">
        <v>0</v>
      </c>
      <c r="Q363" s="400">
        <v>0</v>
      </c>
      <c r="R363" s="400">
        <v>76557</v>
      </c>
      <c r="S363" s="400">
        <v>924581</v>
      </c>
      <c r="T363" s="400">
        <v>0</v>
      </c>
      <c r="U363" s="400">
        <v>0</v>
      </c>
      <c r="V363" s="400">
        <v>12.077</v>
      </c>
      <c r="W363" s="400">
        <v>0</v>
      </c>
      <c r="X363" s="400">
        <v>0</v>
      </c>
      <c r="Y363" s="400">
        <v>0</v>
      </c>
      <c r="Z363" s="400">
        <v>12.077</v>
      </c>
      <c r="AA363" s="400">
        <v>0</v>
      </c>
      <c r="AB363" s="399" t="s">
        <v>27</v>
      </c>
    </row>
    <row r="364" spans="1:28">
      <c r="A364" s="398" t="s">
        <v>169</v>
      </c>
      <c r="B364" s="399" t="s">
        <v>835</v>
      </c>
      <c r="C364" s="399" t="s">
        <v>836</v>
      </c>
      <c r="D364" s="400">
        <v>18</v>
      </c>
      <c r="E364" s="400">
        <v>171</v>
      </c>
      <c r="F364" s="400">
        <v>18</v>
      </c>
      <c r="G364" s="400">
        <v>171</v>
      </c>
      <c r="H364" s="400">
        <v>0</v>
      </c>
      <c r="I364" s="400">
        <v>0</v>
      </c>
      <c r="J364" s="400">
        <v>7415</v>
      </c>
      <c r="K364" s="400">
        <v>134211</v>
      </c>
      <c r="L364" s="400">
        <v>0</v>
      </c>
      <c r="M364" s="400">
        <v>0</v>
      </c>
      <c r="N364" s="400">
        <v>0</v>
      </c>
      <c r="O364" s="400">
        <v>0</v>
      </c>
      <c r="P364" s="400">
        <v>0</v>
      </c>
      <c r="Q364" s="400">
        <v>0</v>
      </c>
      <c r="R364" s="400">
        <v>7415</v>
      </c>
      <c r="S364" s="400">
        <v>134211</v>
      </c>
      <c r="T364" s="400">
        <v>0</v>
      </c>
      <c r="U364" s="400">
        <v>0</v>
      </c>
      <c r="V364" s="400">
        <v>18.099900000000002</v>
      </c>
      <c r="W364" s="400">
        <v>0</v>
      </c>
      <c r="X364" s="400">
        <v>0</v>
      </c>
      <c r="Y364" s="400">
        <v>0</v>
      </c>
      <c r="Z364" s="400">
        <v>18.099900000000002</v>
      </c>
      <c r="AA364" s="400">
        <v>0</v>
      </c>
      <c r="AB364" s="399" t="s">
        <v>27</v>
      </c>
    </row>
    <row r="365" spans="1:28">
      <c r="A365" s="398" t="s">
        <v>169</v>
      </c>
      <c r="B365" s="399" t="s">
        <v>837</v>
      </c>
      <c r="C365" s="399" t="s">
        <v>838</v>
      </c>
      <c r="D365" s="400">
        <v>21</v>
      </c>
      <c r="E365" s="400">
        <v>830</v>
      </c>
      <c r="F365" s="400">
        <v>0</v>
      </c>
      <c r="G365" s="400">
        <v>0</v>
      </c>
      <c r="H365" s="400">
        <v>21</v>
      </c>
      <c r="I365" s="400">
        <v>830</v>
      </c>
      <c r="J365" s="400">
        <v>3458</v>
      </c>
      <c r="K365" s="400">
        <v>380380</v>
      </c>
      <c r="L365" s="400">
        <v>0</v>
      </c>
      <c r="M365" s="400">
        <v>0</v>
      </c>
      <c r="N365" s="400">
        <v>0</v>
      </c>
      <c r="O365" s="400">
        <v>0</v>
      </c>
      <c r="P365" s="400">
        <v>0</v>
      </c>
      <c r="Q365" s="400">
        <v>0</v>
      </c>
      <c r="R365" s="400">
        <v>0</v>
      </c>
      <c r="S365" s="400">
        <v>0</v>
      </c>
      <c r="T365" s="400">
        <v>3458</v>
      </c>
      <c r="U365" s="400">
        <v>380380</v>
      </c>
      <c r="V365" s="400">
        <v>110</v>
      </c>
      <c r="W365" s="400">
        <v>0</v>
      </c>
      <c r="X365" s="400">
        <v>0</v>
      </c>
      <c r="Y365" s="400">
        <v>0</v>
      </c>
      <c r="Z365" s="400">
        <v>0</v>
      </c>
      <c r="AA365" s="400">
        <v>110</v>
      </c>
      <c r="AB365" s="399" t="s">
        <v>27</v>
      </c>
    </row>
    <row r="366" spans="1:28">
      <c r="A366" s="398" t="s">
        <v>169</v>
      </c>
      <c r="B366" s="399" t="s">
        <v>839</v>
      </c>
      <c r="C366" s="399" t="s">
        <v>840</v>
      </c>
      <c r="D366" s="400">
        <v>13</v>
      </c>
      <c r="E366" s="400">
        <v>71</v>
      </c>
      <c r="F366" s="400">
        <v>13</v>
      </c>
      <c r="G366" s="400">
        <v>71</v>
      </c>
      <c r="H366" s="400">
        <v>0</v>
      </c>
      <c r="I366" s="400">
        <v>0</v>
      </c>
      <c r="J366" s="400">
        <v>2196</v>
      </c>
      <c r="K366" s="400">
        <v>150623</v>
      </c>
      <c r="L366" s="400">
        <v>0</v>
      </c>
      <c r="M366" s="400">
        <v>0</v>
      </c>
      <c r="N366" s="400">
        <v>0</v>
      </c>
      <c r="O366" s="400">
        <v>0</v>
      </c>
      <c r="P366" s="400">
        <v>0</v>
      </c>
      <c r="Q366" s="400">
        <v>0</v>
      </c>
      <c r="R366" s="400">
        <v>2196</v>
      </c>
      <c r="S366" s="400">
        <v>150623</v>
      </c>
      <c r="T366" s="400">
        <v>0</v>
      </c>
      <c r="U366" s="400">
        <v>0</v>
      </c>
      <c r="V366" s="400">
        <v>68.589699999999993</v>
      </c>
      <c r="W366" s="400">
        <v>0</v>
      </c>
      <c r="X366" s="400">
        <v>0</v>
      </c>
      <c r="Y366" s="400">
        <v>0</v>
      </c>
      <c r="Z366" s="400">
        <v>68.589699999999993</v>
      </c>
      <c r="AA366" s="400">
        <v>0</v>
      </c>
      <c r="AB366" s="399" t="s">
        <v>27</v>
      </c>
    </row>
    <row r="367" spans="1:28">
      <c r="A367" s="398" t="s">
        <v>169</v>
      </c>
      <c r="B367" s="399" t="s">
        <v>841</v>
      </c>
      <c r="C367" s="399" t="s">
        <v>842</v>
      </c>
      <c r="D367" s="400">
        <v>22</v>
      </c>
      <c r="E367" s="400">
        <v>189</v>
      </c>
      <c r="F367" s="400">
        <v>22</v>
      </c>
      <c r="G367" s="400">
        <v>189</v>
      </c>
      <c r="H367" s="400">
        <v>0</v>
      </c>
      <c r="I367" s="400">
        <v>0</v>
      </c>
      <c r="J367" s="400">
        <v>11556</v>
      </c>
      <c r="K367" s="400">
        <v>138672</v>
      </c>
      <c r="L367" s="400">
        <v>0</v>
      </c>
      <c r="M367" s="400">
        <v>0</v>
      </c>
      <c r="N367" s="400">
        <v>0</v>
      </c>
      <c r="O367" s="400">
        <v>0</v>
      </c>
      <c r="P367" s="400">
        <v>0</v>
      </c>
      <c r="Q367" s="400">
        <v>0</v>
      </c>
      <c r="R367" s="400">
        <v>11556</v>
      </c>
      <c r="S367" s="400">
        <v>138672</v>
      </c>
      <c r="T367" s="400">
        <v>0</v>
      </c>
      <c r="U367" s="400">
        <v>0</v>
      </c>
      <c r="V367" s="400">
        <v>12</v>
      </c>
      <c r="W367" s="400">
        <v>0</v>
      </c>
      <c r="X367" s="400">
        <v>0</v>
      </c>
      <c r="Y367" s="400">
        <v>0</v>
      </c>
      <c r="Z367" s="400">
        <v>12</v>
      </c>
      <c r="AA367" s="400">
        <v>0</v>
      </c>
      <c r="AB367" s="399" t="s">
        <v>27</v>
      </c>
    </row>
    <row r="368" spans="1:28">
      <c r="A368" s="398" t="s">
        <v>169</v>
      </c>
      <c r="B368" s="399" t="s">
        <v>843</v>
      </c>
      <c r="C368" s="399" t="s">
        <v>844</v>
      </c>
      <c r="D368" s="400">
        <v>143</v>
      </c>
      <c r="E368" s="400">
        <v>4550</v>
      </c>
      <c r="F368" s="400">
        <v>133</v>
      </c>
      <c r="G368" s="400">
        <v>4000</v>
      </c>
      <c r="H368" s="400">
        <v>10</v>
      </c>
      <c r="I368" s="400">
        <v>550</v>
      </c>
      <c r="J368" s="400">
        <v>95383</v>
      </c>
      <c r="K368" s="400">
        <v>4767568</v>
      </c>
      <c r="L368" s="400">
        <v>40246</v>
      </c>
      <c r="M368" s="400">
        <v>4024600</v>
      </c>
      <c r="N368" s="400">
        <v>0</v>
      </c>
      <c r="O368" s="400">
        <v>0</v>
      </c>
      <c r="P368" s="400">
        <v>3012</v>
      </c>
      <c r="Q368" s="400">
        <v>120480</v>
      </c>
      <c r="R368" s="400">
        <v>49271</v>
      </c>
      <c r="S368" s="400">
        <v>394168</v>
      </c>
      <c r="T368" s="400">
        <v>2854</v>
      </c>
      <c r="U368" s="400">
        <v>228320</v>
      </c>
      <c r="V368" s="400">
        <v>49.983400000000003</v>
      </c>
      <c r="W368" s="400">
        <v>100</v>
      </c>
      <c r="X368" s="400">
        <v>0</v>
      </c>
      <c r="Y368" s="400">
        <v>40</v>
      </c>
      <c r="Z368" s="400">
        <v>8</v>
      </c>
      <c r="AA368" s="400">
        <v>80</v>
      </c>
      <c r="AB368" s="399" t="s">
        <v>27</v>
      </c>
    </row>
    <row r="369" spans="1:28">
      <c r="A369" s="398" t="s">
        <v>169</v>
      </c>
      <c r="B369" s="399" t="s">
        <v>845</v>
      </c>
      <c r="C369" s="399" t="s">
        <v>846</v>
      </c>
      <c r="D369" s="400">
        <v>68</v>
      </c>
      <c r="E369" s="400">
        <v>1596</v>
      </c>
      <c r="F369" s="400">
        <v>68</v>
      </c>
      <c r="G369" s="400">
        <v>1596</v>
      </c>
      <c r="H369" s="400">
        <v>0</v>
      </c>
      <c r="I369" s="400">
        <v>0</v>
      </c>
      <c r="J369" s="400">
        <v>29458</v>
      </c>
      <c r="K369" s="400">
        <v>1169923</v>
      </c>
      <c r="L369" s="400">
        <v>0</v>
      </c>
      <c r="M369" s="400">
        <v>0</v>
      </c>
      <c r="N369" s="400">
        <v>0</v>
      </c>
      <c r="O369" s="400">
        <v>0</v>
      </c>
      <c r="P369" s="400">
        <v>0</v>
      </c>
      <c r="Q369" s="400">
        <v>0</v>
      </c>
      <c r="R369" s="400">
        <v>29458</v>
      </c>
      <c r="S369" s="400">
        <v>1169923</v>
      </c>
      <c r="T369" s="400">
        <v>0</v>
      </c>
      <c r="U369" s="400">
        <v>0</v>
      </c>
      <c r="V369" s="400">
        <v>39.715000000000003</v>
      </c>
      <c r="W369" s="400">
        <v>0</v>
      </c>
      <c r="X369" s="400">
        <v>0</v>
      </c>
      <c r="Y369" s="400">
        <v>0</v>
      </c>
      <c r="Z369" s="400">
        <v>39.715000000000003</v>
      </c>
      <c r="AA369" s="400">
        <v>0</v>
      </c>
      <c r="AB369" s="399" t="s">
        <v>27</v>
      </c>
    </row>
    <row r="370" spans="1:28">
      <c r="A370" s="398" t="s">
        <v>169</v>
      </c>
      <c r="B370" s="399" t="s">
        <v>847</v>
      </c>
      <c r="C370" s="399" t="s">
        <v>848</v>
      </c>
      <c r="D370" s="400">
        <v>1</v>
      </c>
      <c r="E370" s="400">
        <v>16</v>
      </c>
      <c r="F370" s="400">
        <v>1</v>
      </c>
      <c r="G370" s="400">
        <v>16</v>
      </c>
      <c r="H370" s="400">
        <v>0</v>
      </c>
      <c r="I370" s="400">
        <v>0</v>
      </c>
      <c r="J370" s="400">
        <v>893</v>
      </c>
      <c r="K370" s="400">
        <v>17860</v>
      </c>
      <c r="L370" s="400">
        <v>0</v>
      </c>
      <c r="M370" s="400">
        <v>0</v>
      </c>
      <c r="N370" s="400">
        <v>0</v>
      </c>
      <c r="O370" s="400">
        <v>0</v>
      </c>
      <c r="P370" s="400">
        <v>0</v>
      </c>
      <c r="Q370" s="400">
        <v>0</v>
      </c>
      <c r="R370" s="400">
        <v>893</v>
      </c>
      <c r="S370" s="400">
        <v>17860</v>
      </c>
      <c r="T370" s="400">
        <v>0</v>
      </c>
      <c r="U370" s="400">
        <v>0</v>
      </c>
      <c r="V370" s="400">
        <v>20</v>
      </c>
      <c r="W370" s="400">
        <v>0</v>
      </c>
      <c r="X370" s="400">
        <v>0</v>
      </c>
      <c r="Y370" s="400">
        <v>0</v>
      </c>
      <c r="Z370" s="400">
        <v>20</v>
      </c>
      <c r="AA370" s="400">
        <v>0</v>
      </c>
      <c r="AB370" s="399" t="s">
        <v>27</v>
      </c>
    </row>
    <row r="371" spans="1:28">
      <c r="A371" s="398" t="s">
        <v>169</v>
      </c>
      <c r="B371" s="399" t="s">
        <v>849</v>
      </c>
      <c r="C371" s="399" t="s">
        <v>850</v>
      </c>
      <c r="D371" s="400">
        <v>14</v>
      </c>
      <c r="E371" s="400">
        <v>113</v>
      </c>
      <c r="F371" s="400">
        <v>14</v>
      </c>
      <c r="G371" s="400">
        <v>113</v>
      </c>
      <c r="H371" s="400">
        <v>0</v>
      </c>
      <c r="I371" s="400">
        <v>0</v>
      </c>
      <c r="J371" s="400">
        <v>3809</v>
      </c>
      <c r="K371" s="400">
        <v>45708</v>
      </c>
      <c r="L371" s="400">
        <v>0</v>
      </c>
      <c r="M371" s="400">
        <v>0</v>
      </c>
      <c r="N371" s="400">
        <v>0</v>
      </c>
      <c r="O371" s="400">
        <v>0</v>
      </c>
      <c r="P371" s="400">
        <v>0</v>
      </c>
      <c r="Q371" s="400">
        <v>0</v>
      </c>
      <c r="R371" s="400">
        <v>3809</v>
      </c>
      <c r="S371" s="400">
        <v>45708</v>
      </c>
      <c r="T371" s="400">
        <v>0</v>
      </c>
      <c r="U371" s="400">
        <v>0</v>
      </c>
      <c r="V371" s="400">
        <v>12</v>
      </c>
      <c r="W371" s="400">
        <v>0</v>
      </c>
      <c r="X371" s="400">
        <v>0</v>
      </c>
      <c r="Y371" s="400">
        <v>0</v>
      </c>
      <c r="Z371" s="400">
        <v>12</v>
      </c>
      <c r="AA371" s="400">
        <v>0</v>
      </c>
      <c r="AB371" s="399" t="s">
        <v>27</v>
      </c>
    </row>
    <row r="372" spans="1:28">
      <c r="A372" s="398" t="s">
        <v>169</v>
      </c>
      <c r="B372" s="399" t="s">
        <v>851</v>
      </c>
      <c r="C372" s="399" t="s">
        <v>852</v>
      </c>
      <c r="D372" s="400">
        <v>3</v>
      </c>
      <c r="E372" s="400">
        <v>27</v>
      </c>
      <c r="F372" s="400">
        <v>3</v>
      </c>
      <c r="G372" s="400">
        <v>27</v>
      </c>
      <c r="H372" s="400">
        <v>0</v>
      </c>
      <c r="I372" s="400">
        <v>0</v>
      </c>
      <c r="J372" s="400">
        <v>322</v>
      </c>
      <c r="K372" s="400">
        <v>3685</v>
      </c>
      <c r="L372" s="400">
        <v>0</v>
      </c>
      <c r="M372" s="400">
        <v>0</v>
      </c>
      <c r="N372" s="400">
        <v>0</v>
      </c>
      <c r="O372" s="400">
        <v>0</v>
      </c>
      <c r="P372" s="400">
        <v>0</v>
      </c>
      <c r="Q372" s="400">
        <v>0</v>
      </c>
      <c r="R372" s="400">
        <v>322</v>
      </c>
      <c r="S372" s="400">
        <v>3685</v>
      </c>
      <c r="T372" s="400">
        <v>0</v>
      </c>
      <c r="U372" s="400">
        <v>0</v>
      </c>
      <c r="V372" s="400">
        <v>11.444100000000001</v>
      </c>
      <c r="W372" s="400">
        <v>0</v>
      </c>
      <c r="X372" s="400">
        <v>0</v>
      </c>
      <c r="Y372" s="400">
        <v>0</v>
      </c>
      <c r="Z372" s="400">
        <v>11.444100000000001</v>
      </c>
      <c r="AA372" s="400">
        <v>0</v>
      </c>
      <c r="AB372" s="399" t="s">
        <v>27</v>
      </c>
    </row>
    <row r="373" spans="1:28">
      <c r="A373" s="398" t="s">
        <v>169</v>
      </c>
      <c r="B373" s="399" t="s">
        <v>853</v>
      </c>
      <c r="C373" s="399" t="s">
        <v>854</v>
      </c>
      <c r="D373" s="400">
        <v>25</v>
      </c>
      <c r="E373" s="400">
        <v>1025</v>
      </c>
      <c r="F373" s="400">
        <v>0</v>
      </c>
      <c r="G373" s="400">
        <v>0</v>
      </c>
      <c r="H373" s="400">
        <v>25</v>
      </c>
      <c r="I373" s="400">
        <v>1025</v>
      </c>
      <c r="J373" s="400">
        <v>3450</v>
      </c>
      <c r="K373" s="400">
        <v>1335150</v>
      </c>
      <c r="L373" s="400">
        <v>0</v>
      </c>
      <c r="M373" s="400">
        <v>0</v>
      </c>
      <c r="N373" s="400">
        <v>0</v>
      </c>
      <c r="O373" s="400">
        <v>0</v>
      </c>
      <c r="P373" s="400">
        <v>0</v>
      </c>
      <c r="Q373" s="400">
        <v>0</v>
      </c>
      <c r="R373" s="400">
        <v>0</v>
      </c>
      <c r="S373" s="400">
        <v>0</v>
      </c>
      <c r="T373" s="400">
        <v>3450</v>
      </c>
      <c r="U373" s="400">
        <v>1335150</v>
      </c>
      <c r="V373" s="400">
        <v>387</v>
      </c>
      <c r="W373" s="400">
        <v>0</v>
      </c>
      <c r="X373" s="400">
        <v>0</v>
      </c>
      <c r="Y373" s="400">
        <v>0</v>
      </c>
      <c r="Z373" s="400">
        <v>0</v>
      </c>
      <c r="AA373" s="400">
        <v>387</v>
      </c>
      <c r="AB373" s="399" t="s">
        <v>27</v>
      </c>
    </row>
    <row r="374" spans="1:28">
      <c r="A374" s="398" t="s">
        <v>169</v>
      </c>
      <c r="B374" s="399" t="s">
        <v>855</v>
      </c>
      <c r="C374" s="399" t="s">
        <v>856</v>
      </c>
      <c r="D374" s="400">
        <v>24</v>
      </c>
      <c r="E374" s="400">
        <v>605</v>
      </c>
      <c r="F374" s="400">
        <v>20</v>
      </c>
      <c r="G374" s="400">
        <v>499</v>
      </c>
      <c r="H374" s="400">
        <v>4</v>
      </c>
      <c r="I374" s="400">
        <v>106</v>
      </c>
      <c r="J374" s="400">
        <v>3793</v>
      </c>
      <c r="K374" s="400">
        <v>356790</v>
      </c>
      <c r="L374" s="400">
        <v>2445</v>
      </c>
      <c r="M374" s="400">
        <v>244500</v>
      </c>
      <c r="N374" s="400">
        <v>0</v>
      </c>
      <c r="O374" s="400">
        <v>0</v>
      </c>
      <c r="P374" s="400">
        <v>669</v>
      </c>
      <c r="Q374" s="400">
        <v>66900</v>
      </c>
      <c r="R374" s="400">
        <v>648</v>
      </c>
      <c r="S374" s="400">
        <v>38880</v>
      </c>
      <c r="T374" s="400">
        <v>31</v>
      </c>
      <c r="U374" s="400">
        <v>6510</v>
      </c>
      <c r="V374" s="400">
        <v>94.065399999999997</v>
      </c>
      <c r="W374" s="400">
        <v>100</v>
      </c>
      <c r="X374" s="400">
        <v>0</v>
      </c>
      <c r="Y374" s="400">
        <v>100</v>
      </c>
      <c r="Z374" s="400">
        <v>60</v>
      </c>
      <c r="AA374" s="400">
        <v>210</v>
      </c>
      <c r="AB374" s="399" t="s">
        <v>27</v>
      </c>
    </row>
    <row r="375" spans="1:28">
      <c r="A375" s="398" t="s">
        <v>857</v>
      </c>
      <c r="B375" s="399" t="s">
        <v>858</v>
      </c>
      <c r="C375" s="399" t="s">
        <v>859</v>
      </c>
      <c r="D375" s="400">
        <v>9</v>
      </c>
      <c r="E375" s="400">
        <v>45</v>
      </c>
      <c r="F375" s="400">
        <v>9</v>
      </c>
      <c r="G375" s="400">
        <v>45</v>
      </c>
      <c r="H375" s="400">
        <v>0</v>
      </c>
      <c r="I375" s="400">
        <v>0</v>
      </c>
      <c r="J375" s="400">
        <v>3688</v>
      </c>
      <c r="K375" s="400">
        <v>240826</v>
      </c>
      <c r="L375" s="400">
        <v>0</v>
      </c>
      <c r="M375" s="400">
        <v>0</v>
      </c>
      <c r="N375" s="400">
        <v>0</v>
      </c>
      <c r="O375" s="400">
        <v>0</v>
      </c>
      <c r="P375" s="400">
        <v>3688</v>
      </c>
      <c r="Q375" s="400">
        <v>240826</v>
      </c>
      <c r="R375" s="400">
        <v>0</v>
      </c>
      <c r="S375" s="400">
        <v>0</v>
      </c>
      <c r="T375" s="400">
        <v>0</v>
      </c>
      <c r="U375" s="400">
        <v>0</v>
      </c>
      <c r="V375" s="400">
        <v>65.299899999999994</v>
      </c>
      <c r="W375" s="400">
        <v>0</v>
      </c>
      <c r="X375" s="400">
        <v>0</v>
      </c>
      <c r="Y375" s="400">
        <v>65.299899999999994</v>
      </c>
      <c r="Z375" s="400">
        <v>0</v>
      </c>
      <c r="AA375" s="400">
        <v>0</v>
      </c>
      <c r="AB375" s="399" t="s">
        <v>27</v>
      </c>
    </row>
    <row r="376" spans="1:28">
      <c r="A376" s="398" t="s">
        <v>857</v>
      </c>
      <c r="B376" s="399" t="s">
        <v>860</v>
      </c>
      <c r="C376" s="399" t="s">
        <v>861</v>
      </c>
      <c r="D376" s="400">
        <v>24</v>
      </c>
      <c r="E376" s="400">
        <v>472</v>
      </c>
      <c r="F376" s="400">
        <v>21</v>
      </c>
      <c r="G376" s="400">
        <v>397</v>
      </c>
      <c r="H376" s="400">
        <v>3</v>
      </c>
      <c r="I376" s="400">
        <v>75</v>
      </c>
      <c r="J376" s="400">
        <v>25770</v>
      </c>
      <c r="K376" s="400">
        <v>1351166</v>
      </c>
      <c r="L376" s="400">
        <v>0</v>
      </c>
      <c r="M376" s="400">
        <v>0</v>
      </c>
      <c r="N376" s="400">
        <v>0</v>
      </c>
      <c r="O376" s="400">
        <v>0</v>
      </c>
      <c r="P376" s="400">
        <v>211</v>
      </c>
      <c r="Q376" s="400">
        <v>12660</v>
      </c>
      <c r="R376" s="400">
        <v>25416</v>
      </c>
      <c r="S376" s="400">
        <v>1321632</v>
      </c>
      <c r="T376" s="400">
        <v>143</v>
      </c>
      <c r="U376" s="400">
        <v>16874</v>
      </c>
      <c r="V376" s="400">
        <v>52.431699999999999</v>
      </c>
      <c r="W376" s="400">
        <v>0</v>
      </c>
      <c r="X376" s="400">
        <v>0</v>
      </c>
      <c r="Y376" s="400">
        <v>60</v>
      </c>
      <c r="Z376" s="400">
        <v>52</v>
      </c>
      <c r="AA376" s="400">
        <v>118</v>
      </c>
      <c r="AB376" s="399" t="s">
        <v>27</v>
      </c>
    </row>
    <row r="377" spans="1:28">
      <c r="A377" s="398" t="s">
        <v>857</v>
      </c>
      <c r="B377" s="399" t="s">
        <v>862</v>
      </c>
      <c r="C377" s="399" t="s">
        <v>863</v>
      </c>
      <c r="D377" s="400">
        <v>11</v>
      </c>
      <c r="E377" s="400">
        <v>199</v>
      </c>
      <c r="F377" s="400">
        <v>11</v>
      </c>
      <c r="G377" s="400">
        <v>199</v>
      </c>
      <c r="H377" s="400">
        <v>0</v>
      </c>
      <c r="I377" s="400">
        <v>0</v>
      </c>
      <c r="J377" s="400">
        <v>10135</v>
      </c>
      <c r="K377" s="400">
        <v>324558</v>
      </c>
      <c r="L377" s="400">
        <v>0</v>
      </c>
      <c r="M377" s="400">
        <v>0</v>
      </c>
      <c r="N377" s="400">
        <v>0</v>
      </c>
      <c r="O377" s="400">
        <v>0</v>
      </c>
      <c r="P377" s="400">
        <v>0</v>
      </c>
      <c r="Q377" s="400">
        <v>0</v>
      </c>
      <c r="R377" s="400">
        <v>10135</v>
      </c>
      <c r="S377" s="400">
        <v>324558</v>
      </c>
      <c r="T377" s="400">
        <v>0</v>
      </c>
      <c r="U377" s="400">
        <v>0</v>
      </c>
      <c r="V377" s="400">
        <v>32.023499999999999</v>
      </c>
      <c r="W377" s="400">
        <v>0</v>
      </c>
      <c r="X377" s="400">
        <v>0</v>
      </c>
      <c r="Y377" s="400">
        <v>0</v>
      </c>
      <c r="Z377" s="400">
        <v>32.023499999999999</v>
      </c>
      <c r="AA377" s="400">
        <v>0</v>
      </c>
      <c r="AB377" s="399" t="s">
        <v>27</v>
      </c>
    </row>
    <row r="378" spans="1:28">
      <c r="A378" s="398" t="s">
        <v>857</v>
      </c>
      <c r="B378" s="399" t="s">
        <v>864</v>
      </c>
      <c r="C378" s="399" t="s">
        <v>865</v>
      </c>
      <c r="D378" s="400">
        <v>21</v>
      </c>
      <c r="E378" s="400">
        <v>303</v>
      </c>
      <c r="F378" s="400">
        <v>21</v>
      </c>
      <c r="G378" s="400">
        <v>303</v>
      </c>
      <c r="H378" s="400">
        <v>0</v>
      </c>
      <c r="I378" s="400">
        <v>0</v>
      </c>
      <c r="J378" s="400">
        <v>7658</v>
      </c>
      <c r="K378" s="400">
        <v>185324</v>
      </c>
      <c r="L378" s="400">
        <v>0</v>
      </c>
      <c r="M378" s="400">
        <v>0</v>
      </c>
      <c r="N378" s="400">
        <v>0</v>
      </c>
      <c r="O378" s="400">
        <v>0</v>
      </c>
      <c r="P378" s="400">
        <v>0</v>
      </c>
      <c r="Q378" s="400">
        <v>0</v>
      </c>
      <c r="R378" s="400">
        <v>7658</v>
      </c>
      <c r="S378" s="400">
        <v>185324</v>
      </c>
      <c r="T378" s="400">
        <v>0</v>
      </c>
      <c r="U378" s="400">
        <v>0</v>
      </c>
      <c r="V378" s="400">
        <v>24.200099999999999</v>
      </c>
      <c r="W378" s="400">
        <v>0</v>
      </c>
      <c r="X378" s="400">
        <v>0</v>
      </c>
      <c r="Y378" s="400">
        <v>0</v>
      </c>
      <c r="Z378" s="400">
        <v>24.200099999999999</v>
      </c>
      <c r="AA378" s="400">
        <v>0</v>
      </c>
      <c r="AB378" s="399" t="s">
        <v>27</v>
      </c>
    </row>
    <row r="379" spans="1:28">
      <c r="A379" s="398" t="s">
        <v>857</v>
      </c>
      <c r="B379" s="399" t="s">
        <v>866</v>
      </c>
      <c r="C379" s="399" t="s">
        <v>867</v>
      </c>
      <c r="D379" s="400">
        <v>12</v>
      </c>
      <c r="E379" s="400">
        <v>188</v>
      </c>
      <c r="F379" s="400">
        <v>12</v>
      </c>
      <c r="G379" s="400">
        <v>188</v>
      </c>
      <c r="H379" s="400">
        <v>0</v>
      </c>
      <c r="I379" s="400">
        <v>0</v>
      </c>
      <c r="J379" s="400">
        <v>6230</v>
      </c>
      <c r="K379" s="400">
        <v>96028</v>
      </c>
      <c r="L379" s="400">
        <v>0</v>
      </c>
      <c r="M379" s="400">
        <v>0</v>
      </c>
      <c r="N379" s="400">
        <v>0</v>
      </c>
      <c r="O379" s="400">
        <v>0</v>
      </c>
      <c r="P379" s="400">
        <v>0</v>
      </c>
      <c r="Q379" s="400">
        <v>0</v>
      </c>
      <c r="R379" s="400">
        <v>6230</v>
      </c>
      <c r="S379" s="400">
        <v>96028</v>
      </c>
      <c r="T379" s="400">
        <v>0</v>
      </c>
      <c r="U379" s="400">
        <v>0</v>
      </c>
      <c r="V379" s="400">
        <v>15.4138</v>
      </c>
      <c r="W379" s="400">
        <v>0</v>
      </c>
      <c r="X379" s="400">
        <v>0</v>
      </c>
      <c r="Y379" s="400">
        <v>0</v>
      </c>
      <c r="Z379" s="400">
        <v>15.4138</v>
      </c>
      <c r="AA379" s="400">
        <v>0</v>
      </c>
      <c r="AB379" s="399" t="s">
        <v>27</v>
      </c>
    </row>
    <row r="380" spans="1:28">
      <c r="A380" s="398" t="s">
        <v>857</v>
      </c>
      <c r="B380" s="399" t="s">
        <v>868</v>
      </c>
      <c r="C380" s="399" t="s">
        <v>869</v>
      </c>
      <c r="D380" s="400">
        <v>44</v>
      </c>
      <c r="E380" s="400">
        <v>1021</v>
      </c>
      <c r="F380" s="400">
        <v>28</v>
      </c>
      <c r="G380" s="400">
        <v>605</v>
      </c>
      <c r="H380" s="400">
        <v>16</v>
      </c>
      <c r="I380" s="400">
        <v>416</v>
      </c>
      <c r="J380" s="400">
        <v>19130</v>
      </c>
      <c r="K380" s="400">
        <v>795845</v>
      </c>
      <c r="L380" s="400">
        <v>0</v>
      </c>
      <c r="M380" s="400">
        <v>0</v>
      </c>
      <c r="N380" s="400">
        <v>0</v>
      </c>
      <c r="O380" s="400">
        <v>0</v>
      </c>
      <c r="P380" s="400">
        <v>437</v>
      </c>
      <c r="Q380" s="400">
        <v>28636</v>
      </c>
      <c r="R380" s="400">
        <v>17615</v>
      </c>
      <c r="S380" s="400">
        <v>383849</v>
      </c>
      <c r="T380" s="400">
        <v>1078</v>
      </c>
      <c r="U380" s="400">
        <v>383360</v>
      </c>
      <c r="V380" s="400">
        <v>41.601900000000001</v>
      </c>
      <c r="W380" s="400">
        <v>0</v>
      </c>
      <c r="X380" s="400">
        <v>0</v>
      </c>
      <c r="Y380" s="400">
        <v>65.528599999999997</v>
      </c>
      <c r="Z380" s="400">
        <v>21.791</v>
      </c>
      <c r="AA380" s="400">
        <v>355.62150000000003</v>
      </c>
      <c r="AB380" s="399" t="s">
        <v>27</v>
      </c>
    </row>
    <row r="381" spans="1:28">
      <c r="A381" s="398" t="s">
        <v>857</v>
      </c>
      <c r="B381" s="399" t="s">
        <v>870</v>
      </c>
      <c r="C381" s="399" t="s">
        <v>871</v>
      </c>
      <c r="D381" s="400">
        <v>4</v>
      </c>
      <c r="E381" s="400">
        <v>74</v>
      </c>
      <c r="F381" s="400">
        <v>4</v>
      </c>
      <c r="G381" s="400">
        <v>74</v>
      </c>
      <c r="H381" s="400">
        <v>0</v>
      </c>
      <c r="I381" s="400">
        <v>0</v>
      </c>
      <c r="J381" s="400">
        <v>1203</v>
      </c>
      <c r="K381" s="400">
        <v>73623</v>
      </c>
      <c r="L381" s="400">
        <v>0</v>
      </c>
      <c r="M381" s="400">
        <v>0</v>
      </c>
      <c r="N381" s="400">
        <v>0</v>
      </c>
      <c r="O381" s="400">
        <v>0</v>
      </c>
      <c r="P381" s="400">
        <v>1203</v>
      </c>
      <c r="Q381" s="400">
        <v>73623</v>
      </c>
      <c r="R381" s="400">
        <v>0</v>
      </c>
      <c r="S381" s="400">
        <v>0</v>
      </c>
      <c r="T381" s="400">
        <v>0</v>
      </c>
      <c r="U381" s="400">
        <v>0</v>
      </c>
      <c r="V381" s="400">
        <v>61.1995</v>
      </c>
      <c r="W381" s="400">
        <v>0</v>
      </c>
      <c r="X381" s="400">
        <v>0</v>
      </c>
      <c r="Y381" s="400">
        <v>61.1995</v>
      </c>
      <c r="Z381" s="400">
        <v>0</v>
      </c>
      <c r="AA381" s="400">
        <v>0</v>
      </c>
      <c r="AB381" s="399" t="s">
        <v>27</v>
      </c>
    </row>
    <row r="382" spans="1:28">
      <c r="A382" s="398" t="s">
        <v>857</v>
      </c>
      <c r="B382" s="399" t="s">
        <v>872</v>
      </c>
      <c r="C382" s="399" t="s">
        <v>873</v>
      </c>
      <c r="D382" s="400">
        <v>23</v>
      </c>
      <c r="E382" s="400">
        <v>308</v>
      </c>
      <c r="F382" s="400">
        <v>23</v>
      </c>
      <c r="G382" s="400">
        <v>308</v>
      </c>
      <c r="H382" s="400">
        <v>0</v>
      </c>
      <c r="I382" s="400">
        <v>0</v>
      </c>
      <c r="J382" s="400">
        <v>10223</v>
      </c>
      <c r="K382" s="400">
        <v>572408</v>
      </c>
      <c r="L382" s="400">
        <v>0</v>
      </c>
      <c r="M382" s="400">
        <v>0</v>
      </c>
      <c r="N382" s="400">
        <v>0</v>
      </c>
      <c r="O382" s="400">
        <v>0</v>
      </c>
      <c r="P382" s="400">
        <v>499</v>
      </c>
      <c r="Q382" s="400">
        <v>35527</v>
      </c>
      <c r="R382" s="400">
        <v>9724</v>
      </c>
      <c r="S382" s="400">
        <v>536881</v>
      </c>
      <c r="T382" s="400">
        <v>0</v>
      </c>
      <c r="U382" s="400">
        <v>0</v>
      </c>
      <c r="V382" s="400">
        <v>55.992199999999997</v>
      </c>
      <c r="W382" s="400">
        <v>0</v>
      </c>
      <c r="X382" s="400">
        <v>0</v>
      </c>
      <c r="Y382" s="400">
        <v>71.196399999999997</v>
      </c>
      <c r="Z382" s="400">
        <v>55.2119</v>
      </c>
      <c r="AA382" s="400">
        <v>0</v>
      </c>
      <c r="AB382" s="399" t="s">
        <v>27</v>
      </c>
    </row>
    <row r="383" spans="1:28">
      <c r="A383" s="398" t="s">
        <v>857</v>
      </c>
      <c r="B383" s="399" t="s">
        <v>874</v>
      </c>
      <c r="C383" s="399" t="s">
        <v>875</v>
      </c>
      <c r="D383" s="400">
        <v>76</v>
      </c>
      <c r="E383" s="400">
        <v>1640</v>
      </c>
      <c r="F383" s="400">
        <v>69</v>
      </c>
      <c r="G383" s="400">
        <v>1256</v>
      </c>
      <c r="H383" s="400">
        <v>7</v>
      </c>
      <c r="I383" s="400">
        <v>384</v>
      </c>
      <c r="J383" s="400">
        <v>38262</v>
      </c>
      <c r="K383" s="400">
        <v>4828571</v>
      </c>
      <c r="L383" s="400">
        <v>0</v>
      </c>
      <c r="M383" s="400">
        <v>0</v>
      </c>
      <c r="N383" s="400">
        <v>0</v>
      </c>
      <c r="O383" s="400">
        <v>0</v>
      </c>
      <c r="P383" s="400">
        <v>2316</v>
      </c>
      <c r="Q383" s="400">
        <v>188892</v>
      </c>
      <c r="R383" s="400">
        <v>33621</v>
      </c>
      <c r="S383" s="400">
        <v>2404913</v>
      </c>
      <c r="T383" s="400">
        <v>2325</v>
      </c>
      <c r="U383" s="400">
        <v>2234766</v>
      </c>
      <c r="V383" s="400">
        <v>126.19759999999999</v>
      </c>
      <c r="W383" s="400">
        <v>0</v>
      </c>
      <c r="X383" s="400">
        <v>0</v>
      </c>
      <c r="Y383" s="400">
        <v>81.559600000000003</v>
      </c>
      <c r="Z383" s="400">
        <v>71.530100000000004</v>
      </c>
      <c r="AA383" s="400">
        <v>961.18970000000002</v>
      </c>
      <c r="AB383" s="399" t="s">
        <v>27</v>
      </c>
    </row>
    <row r="384" spans="1:28">
      <c r="A384" s="398" t="s">
        <v>174</v>
      </c>
      <c r="B384" s="399" t="s">
        <v>876</v>
      </c>
      <c r="C384" s="399" t="s">
        <v>877</v>
      </c>
      <c r="D384" s="400">
        <v>41</v>
      </c>
      <c r="E384" s="400">
        <v>821</v>
      </c>
      <c r="F384" s="400">
        <v>23</v>
      </c>
      <c r="G384" s="400">
        <v>215</v>
      </c>
      <c r="H384" s="400">
        <v>18</v>
      </c>
      <c r="I384" s="400">
        <v>606</v>
      </c>
      <c r="J384" s="400">
        <v>14874</v>
      </c>
      <c r="K384" s="400">
        <v>568879</v>
      </c>
      <c r="L384" s="400">
        <v>0</v>
      </c>
      <c r="M384" s="400">
        <v>0</v>
      </c>
      <c r="N384" s="400">
        <v>0</v>
      </c>
      <c r="O384" s="400">
        <v>0</v>
      </c>
      <c r="P384" s="400">
        <v>0</v>
      </c>
      <c r="Q384" s="400">
        <v>0</v>
      </c>
      <c r="R384" s="400">
        <v>7465</v>
      </c>
      <c r="S384" s="400">
        <v>279936</v>
      </c>
      <c r="T384" s="400">
        <v>7409</v>
      </c>
      <c r="U384" s="400">
        <v>288943</v>
      </c>
      <c r="V384" s="400">
        <v>38.246499999999997</v>
      </c>
      <c r="W384" s="400">
        <v>0</v>
      </c>
      <c r="X384" s="400">
        <v>0</v>
      </c>
      <c r="Y384" s="400">
        <v>0</v>
      </c>
      <c r="Z384" s="400">
        <v>37.4998</v>
      </c>
      <c r="AA384" s="400">
        <v>38.998899999999999</v>
      </c>
      <c r="AB384" s="399" t="s">
        <v>27</v>
      </c>
    </row>
    <row r="385" spans="1:28">
      <c r="A385" s="398" t="s">
        <v>174</v>
      </c>
      <c r="B385" s="399" t="s">
        <v>878</v>
      </c>
      <c r="C385" s="399" t="s">
        <v>879</v>
      </c>
      <c r="D385" s="400">
        <v>115</v>
      </c>
      <c r="E385" s="400">
        <v>1872</v>
      </c>
      <c r="F385" s="400">
        <v>115</v>
      </c>
      <c r="G385" s="400">
        <v>1872</v>
      </c>
      <c r="H385" s="400">
        <v>0</v>
      </c>
      <c r="I385" s="400">
        <v>0</v>
      </c>
      <c r="J385" s="400">
        <v>17357</v>
      </c>
      <c r="K385" s="400">
        <v>1254757</v>
      </c>
      <c r="L385" s="400">
        <v>0</v>
      </c>
      <c r="M385" s="400">
        <v>0</v>
      </c>
      <c r="N385" s="400">
        <v>1510</v>
      </c>
      <c r="O385" s="400">
        <v>295960</v>
      </c>
      <c r="P385" s="400">
        <v>2590</v>
      </c>
      <c r="Q385" s="400">
        <v>404040</v>
      </c>
      <c r="R385" s="400">
        <v>12966</v>
      </c>
      <c r="S385" s="400">
        <v>544572</v>
      </c>
      <c r="T385" s="400">
        <v>291</v>
      </c>
      <c r="U385" s="400">
        <v>10185</v>
      </c>
      <c r="V385" s="400">
        <v>72.2911</v>
      </c>
      <c r="W385" s="400">
        <v>0</v>
      </c>
      <c r="X385" s="400">
        <v>196</v>
      </c>
      <c r="Y385" s="400">
        <v>156</v>
      </c>
      <c r="Z385" s="400">
        <v>42</v>
      </c>
      <c r="AA385" s="400">
        <v>35</v>
      </c>
      <c r="AB385" s="399" t="s">
        <v>27</v>
      </c>
    </row>
    <row r="386" spans="1:28">
      <c r="A386" s="398" t="s">
        <v>174</v>
      </c>
      <c r="B386" s="399" t="s">
        <v>880</v>
      </c>
      <c r="C386" s="399" t="s">
        <v>881</v>
      </c>
      <c r="D386" s="400">
        <v>53</v>
      </c>
      <c r="E386" s="400">
        <v>715</v>
      </c>
      <c r="F386" s="400">
        <v>53</v>
      </c>
      <c r="G386" s="400">
        <v>715</v>
      </c>
      <c r="H386" s="400">
        <v>0</v>
      </c>
      <c r="I386" s="400">
        <v>0</v>
      </c>
      <c r="J386" s="400">
        <v>15700</v>
      </c>
      <c r="K386" s="400">
        <v>882217</v>
      </c>
      <c r="L386" s="400">
        <v>0</v>
      </c>
      <c r="M386" s="400">
        <v>0</v>
      </c>
      <c r="N386" s="400">
        <v>3497</v>
      </c>
      <c r="O386" s="400">
        <v>498646</v>
      </c>
      <c r="P386" s="400">
        <v>499</v>
      </c>
      <c r="Q386" s="400">
        <v>17835</v>
      </c>
      <c r="R386" s="400">
        <v>11704</v>
      </c>
      <c r="S386" s="400">
        <v>365736</v>
      </c>
      <c r="T386" s="400">
        <v>0</v>
      </c>
      <c r="U386" s="400">
        <v>0</v>
      </c>
      <c r="V386" s="400">
        <v>56.1922</v>
      </c>
      <c r="W386" s="400">
        <v>0</v>
      </c>
      <c r="X386" s="400">
        <v>142.5925</v>
      </c>
      <c r="Y386" s="400">
        <v>35.741500000000002</v>
      </c>
      <c r="Z386" s="400">
        <v>31.248799999999999</v>
      </c>
      <c r="AA386" s="400">
        <v>0</v>
      </c>
      <c r="AB386" s="399" t="s">
        <v>27</v>
      </c>
    </row>
    <row r="387" spans="1:28">
      <c r="A387" s="398" t="s">
        <v>174</v>
      </c>
      <c r="B387" s="399" t="s">
        <v>882</v>
      </c>
      <c r="C387" s="399" t="s">
        <v>883</v>
      </c>
      <c r="D387" s="400">
        <v>50</v>
      </c>
      <c r="E387" s="400">
        <v>973</v>
      </c>
      <c r="F387" s="400">
        <v>48</v>
      </c>
      <c r="G387" s="400">
        <v>887</v>
      </c>
      <c r="H387" s="400">
        <v>2</v>
      </c>
      <c r="I387" s="400">
        <v>86</v>
      </c>
      <c r="J387" s="400">
        <v>7590</v>
      </c>
      <c r="K387" s="400">
        <v>1108156</v>
      </c>
      <c r="L387" s="400">
        <v>0</v>
      </c>
      <c r="M387" s="400">
        <v>0</v>
      </c>
      <c r="N387" s="400">
        <v>2460</v>
      </c>
      <c r="O387" s="400">
        <v>473156</v>
      </c>
      <c r="P387" s="400">
        <v>2158</v>
      </c>
      <c r="Q387" s="400">
        <v>339137</v>
      </c>
      <c r="R387" s="400">
        <v>2697</v>
      </c>
      <c r="S387" s="400">
        <v>199026</v>
      </c>
      <c r="T387" s="400">
        <v>275</v>
      </c>
      <c r="U387" s="400">
        <v>96837</v>
      </c>
      <c r="V387" s="400">
        <v>146.00210000000001</v>
      </c>
      <c r="W387" s="400">
        <v>0</v>
      </c>
      <c r="X387" s="400">
        <v>192.3398</v>
      </c>
      <c r="Y387" s="400">
        <v>157.1534</v>
      </c>
      <c r="Z387" s="400">
        <v>73.795299999999997</v>
      </c>
      <c r="AA387" s="400">
        <v>352.1345</v>
      </c>
      <c r="AB387" s="399" t="s">
        <v>27</v>
      </c>
    </row>
    <row r="388" spans="1:28">
      <c r="A388" s="398" t="s">
        <v>177</v>
      </c>
      <c r="B388" s="399" t="s">
        <v>884</v>
      </c>
      <c r="C388" s="399" t="s">
        <v>885</v>
      </c>
      <c r="D388" s="400">
        <v>31</v>
      </c>
      <c r="E388" s="400">
        <v>1275</v>
      </c>
      <c r="F388" s="400">
        <v>0</v>
      </c>
      <c r="G388" s="400">
        <v>0</v>
      </c>
      <c r="H388" s="400">
        <v>31</v>
      </c>
      <c r="I388" s="400">
        <v>1275</v>
      </c>
      <c r="J388" s="400">
        <v>6733</v>
      </c>
      <c r="K388" s="400">
        <v>902222</v>
      </c>
      <c r="L388" s="400">
        <v>0</v>
      </c>
      <c r="M388" s="400">
        <v>0</v>
      </c>
      <c r="N388" s="400">
        <v>0</v>
      </c>
      <c r="O388" s="400">
        <v>0</v>
      </c>
      <c r="P388" s="400">
        <v>0</v>
      </c>
      <c r="Q388" s="400">
        <v>0</v>
      </c>
      <c r="R388" s="400">
        <v>0</v>
      </c>
      <c r="S388" s="400">
        <v>0</v>
      </c>
      <c r="T388" s="400">
        <v>6733</v>
      </c>
      <c r="U388" s="400">
        <v>902222</v>
      </c>
      <c r="V388" s="400">
        <v>134</v>
      </c>
      <c r="W388" s="400">
        <v>0</v>
      </c>
      <c r="X388" s="400">
        <v>0</v>
      </c>
      <c r="Y388" s="400">
        <v>0</v>
      </c>
      <c r="Z388" s="400">
        <v>0</v>
      </c>
      <c r="AA388" s="400">
        <v>134</v>
      </c>
      <c r="AB388" s="399" t="s">
        <v>27</v>
      </c>
    </row>
    <row r="389" spans="1:28">
      <c r="A389" s="398" t="s">
        <v>177</v>
      </c>
      <c r="B389" s="399" t="s">
        <v>886</v>
      </c>
      <c r="C389" s="399" t="s">
        <v>887</v>
      </c>
      <c r="D389" s="400">
        <v>14</v>
      </c>
      <c r="E389" s="400">
        <v>78</v>
      </c>
      <c r="F389" s="400">
        <v>14</v>
      </c>
      <c r="G389" s="400">
        <v>78</v>
      </c>
      <c r="H389" s="400">
        <v>0</v>
      </c>
      <c r="I389" s="400">
        <v>0</v>
      </c>
      <c r="J389" s="400">
        <v>2849</v>
      </c>
      <c r="K389" s="400">
        <v>159544</v>
      </c>
      <c r="L389" s="400">
        <v>0</v>
      </c>
      <c r="M389" s="400">
        <v>0</v>
      </c>
      <c r="N389" s="400">
        <v>0</v>
      </c>
      <c r="O389" s="400">
        <v>0</v>
      </c>
      <c r="P389" s="400">
        <v>0</v>
      </c>
      <c r="Q389" s="400">
        <v>0</v>
      </c>
      <c r="R389" s="400">
        <v>2849</v>
      </c>
      <c r="S389" s="400">
        <v>159544</v>
      </c>
      <c r="T389" s="400">
        <v>0</v>
      </c>
      <c r="U389" s="400">
        <v>0</v>
      </c>
      <c r="V389" s="400">
        <v>56</v>
      </c>
      <c r="W389" s="400">
        <v>0</v>
      </c>
      <c r="X389" s="400">
        <v>0</v>
      </c>
      <c r="Y389" s="400">
        <v>0</v>
      </c>
      <c r="Z389" s="400">
        <v>56</v>
      </c>
      <c r="AA389" s="400">
        <v>0</v>
      </c>
      <c r="AB389" s="399" t="s">
        <v>27</v>
      </c>
    </row>
    <row r="390" spans="1:28">
      <c r="A390" s="398" t="s">
        <v>177</v>
      </c>
      <c r="B390" s="399" t="s">
        <v>888</v>
      </c>
      <c r="C390" s="399" t="s">
        <v>889</v>
      </c>
      <c r="D390" s="400">
        <v>20</v>
      </c>
      <c r="E390" s="400">
        <v>333</v>
      </c>
      <c r="F390" s="400">
        <v>20</v>
      </c>
      <c r="G390" s="400">
        <v>333</v>
      </c>
      <c r="H390" s="400">
        <v>0</v>
      </c>
      <c r="I390" s="400">
        <v>0</v>
      </c>
      <c r="J390" s="400">
        <v>18792</v>
      </c>
      <c r="K390" s="400">
        <v>794149</v>
      </c>
      <c r="L390" s="400">
        <v>0</v>
      </c>
      <c r="M390" s="400">
        <v>0</v>
      </c>
      <c r="N390" s="400">
        <v>0</v>
      </c>
      <c r="O390" s="400">
        <v>0</v>
      </c>
      <c r="P390" s="400">
        <v>0</v>
      </c>
      <c r="Q390" s="400">
        <v>0</v>
      </c>
      <c r="R390" s="400">
        <v>18792</v>
      </c>
      <c r="S390" s="400">
        <v>794149</v>
      </c>
      <c r="T390" s="400">
        <v>0</v>
      </c>
      <c r="U390" s="400">
        <v>0</v>
      </c>
      <c r="V390" s="400">
        <v>42.26</v>
      </c>
      <c r="W390" s="400">
        <v>0</v>
      </c>
      <c r="X390" s="400">
        <v>0</v>
      </c>
      <c r="Y390" s="400">
        <v>0</v>
      </c>
      <c r="Z390" s="400">
        <v>42.26</v>
      </c>
      <c r="AA390" s="400">
        <v>0</v>
      </c>
      <c r="AB390" s="399" t="s">
        <v>27</v>
      </c>
    </row>
    <row r="391" spans="1:28">
      <c r="A391" s="398" t="s">
        <v>177</v>
      </c>
      <c r="B391" s="399" t="s">
        <v>890</v>
      </c>
      <c r="C391" s="399" t="s">
        <v>891</v>
      </c>
      <c r="D391" s="400">
        <v>120</v>
      </c>
      <c r="E391" s="400">
        <v>2215</v>
      </c>
      <c r="F391" s="400">
        <v>120</v>
      </c>
      <c r="G391" s="400">
        <v>2215</v>
      </c>
      <c r="H391" s="400">
        <v>0</v>
      </c>
      <c r="I391" s="400">
        <v>0</v>
      </c>
      <c r="J391" s="400">
        <v>40362</v>
      </c>
      <c r="K391" s="400">
        <v>1816290</v>
      </c>
      <c r="L391" s="400">
        <v>0</v>
      </c>
      <c r="M391" s="400">
        <v>0</v>
      </c>
      <c r="N391" s="400">
        <v>0</v>
      </c>
      <c r="O391" s="400">
        <v>0</v>
      </c>
      <c r="P391" s="400">
        <v>0</v>
      </c>
      <c r="Q391" s="400">
        <v>0</v>
      </c>
      <c r="R391" s="400">
        <v>40362</v>
      </c>
      <c r="S391" s="400">
        <v>1816290</v>
      </c>
      <c r="T391" s="400">
        <v>0</v>
      </c>
      <c r="U391" s="400">
        <v>0</v>
      </c>
      <c r="V391" s="400">
        <v>45</v>
      </c>
      <c r="W391" s="400">
        <v>0</v>
      </c>
      <c r="X391" s="400">
        <v>0</v>
      </c>
      <c r="Y391" s="400">
        <v>0</v>
      </c>
      <c r="Z391" s="400">
        <v>45</v>
      </c>
      <c r="AA391" s="400">
        <v>0</v>
      </c>
      <c r="AB391" s="399" t="s">
        <v>27</v>
      </c>
    </row>
    <row r="392" spans="1:28">
      <c r="A392" s="398" t="s">
        <v>892</v>
      </c>
      <c r="B392" s="399" t="s">
        <v>893</v>
      </c>
      <c r="C392" s="399" t="s">
        <v>894</v>
      </c>
      <c r="D392" s="400">
        <v>14</v>
      </c>
      <c r="E392" s="400">
        <v>92</v>
      </c>
      <c r="F392" s="400">
        <v>14</v>
      </c>
      <c r="G392" s="400">
        <v>92</v>
      </c>
      <c r="H392" s="400">
        <v>0</v>
      </c>
      <c r="I392" s="400">
        <v>0</v>
      </c>
      <c r="J392" s="400">
        <v>2466</v>
      </c>
      <c r="K392" s="400">
        <v>198656</v>
      </c>
      <c r="L392" s="400">
        <v>0</v>
      </c>
      <c r="M392" s="400">
        <v>0</v>
      </c>
      <c r="N392" s="400">
        <v>0</v>
      </c>
      <c r="O392" s="400">
        <v>0</v>
      </c>
      <c r="P392" s="400">
        <v>2466</v>
      </c>
      <c r="Q392" s="400">
        <v>198656</v>
      </c>
      <c r="R392" s="400">
        <v>0</v>
      </c>
      <c r="S392" s="400">
        <v>0</v>
      </c>
      <c r="T392" s="400">
        <v>0</v>
      </c>
      <c r="U392" s="400">
        <v>0</v>
      </c>
      <c r="V392" s="400">
        <v>80.558000000000007</v>
      </c>
      <c r="W392" s="400">
        <v>0</v>
      </c>
      <c r="X392" s="400">
        <v>0</v>
      </c>
      <c r="Y392" s="400">
        <v>80.558000000000007</v>
      </c>
      <c r="Z392" s="400">
        <v>0</v>
      </c>
      <c r="AA392" s="400">
        <v>0</v>
      </c>
      <c r="AB392" s="399" t="s">
        <v>27</v>
      </c>
    </row>
    <row r="393" spans="1:28">
      <c r="A393" s="398" t="s">
        <v>892</v>
      </c>
      <c r="B393" s="399" t="s">
        <v>895</v>
      </c>
      <c r="C393" s="399" t="s">
        <v>896</v>
      </c>
      <c r="D393" s="400">
        <v>7</v>
      </c>
      <c r="E393" s="400">
        <v>123</v>
      </c>
      <c r="F393" s="400">
        <v>5</v>
      </c>
      <c r="G393" s="400">
        <v>93</v>
      </c>
      <c r="H393" s="400">
        <v>2</v>
      </c>
      <c r="I393" s="400">
        <v>30</v>
      </c>
      <c r="J393" s="400">
        <v>2892</v>
      </c>
      <c r="K393" s="400">
        <v>279692</v>
      </c>
      <c r="L393" s="400">
        <v>0</v>
      </c>
      <c r="M393" s="400">
        <v>0</v>
      </c>
      <c r="N393" s="400">
        <v>0</v>
      </c>
      <c r="O393" s="400">
        <v>0</v>
      </c>
      <c r="P393" s="400">
        <v>0</v>
      </c>
      <c r="Q393" s="400">
        <v>0</v>
      </c>
      <c r="R393" s="400">
        <v>1459</v>
      </c>
      <c r="S393" s="400">
        <v>94835</v>
      </c>
      <c r="T393" s="400">
        <v>1433</v>
      </c>
      <c r="U393" s="400">
        <v>184857</v>
      </c>
      <c r="V393" s="400">
        <v>96.712299999999999</v>
      </c>
      <c r="W393" s="400">
        <v>0</v>
      </c>
      <c r="X393" s="400">
        <v>0</v>
      </c>
      <c r="Y393" s="400">
        <v>0</v>
      </c>
      <c r="Z393" s="400">
        <v>65</v>
      </c>
      <c r="AA393" s="400">
        <v>129</v>
      </c>
      <c r="AB393" s="399" t="s">
        <v>27</v>
      </c>
    </row>
    <row r="394" spans="1:28">
      <c r="A394" s="398" t="s">
        <v>892</v>
      </c>
      <c r="B394" s="399" t="s">
        <v>897</v>
      </c>
      <c r="C394" s="399" t="s">
        <v>898</v>
      </c>
      <c r="D394" s="400">
        <v>15</v>
      </c>
      <c r="E394" s="400">
        <v>335</v>
      </c>
      <c r="F394" s="400">
        <v>15</v>
      </c>
      <c r="G394" s="400">
        <v>335</v>
      </c>
      <c r="H394" s="400">
        <v>0</v>
      </c>
      <c r="I394" s="400">
        <v>0</v>
      </c>
      <c r="J394" s="400">
        <v>4253</v>
      </c>
      <c r="K394" s="400">
        <v>103899</v>
      </c>
      <c r="L394" s="400">
        <v>0</v>
      </c>
      <c r="M394" s="400">
        <v>0</v>
      </c>
      <c r="N394" s="400">
        <v>0</v>
      </c>
      <c r="O394" s="400">
        <v>0</v>
      </c>
      <c r="P394" s="400">
        <v>0</v>
      </c>
      <c r="Q394" s="400">
        <v>0</v>
      </c>
      <c r="R394" s="400">
        <v>4253</v>
      </c>
      <c r="S394" s="400">
        <v>103899</v>
      </c>
      <c r="T394" s="400">
        <v>0</v>
      </c>
      <c r="U394" s="400">
        <v>0</v>
      </c>
      <c r="V394" s="400">
        <v>24.429600000000001</v>
      </c>
      <c r="W394" s="400">
        <v>0</v>
      </c>
      <c r="X394" s="400">
        <v>0</v>
      </c>
      <c r="Y394" s="400">
        <v>0</v>
      </c>
      <c r="Z394" s="400">
        <v>24.429600000000001</v>
      </c>
      <c r="AA394" s="400">
        <v>0</v>
      </c>
      <c r="AB394" s="399" t="s">
        <v>27</v>
      </c>
    </row>
    <row r="395" spans="1:28">
      <c r="A395" s="398" t="s">
        <v>892</v>
      </c>
      <c r="B395" s="399" t="s">
        <v>899</v>
      </c>
      <c r="C395" s="399" t="s">
        <v>900</v>
      </c>
      <c r="D395" s="400">
        <v>70</v>
      </c>
      <c r="E395" s="400">
        <v>1692</v>
      </c>
      <c r="F395" s="400">
        <v>62</v>
      </c>
      <c r="G395" s="400">
        <v>1368</v>
      </c>
      <c r="H395" s="400">
        <v>8</v>
      </c>
      <c r="I395" s="400">
        <v>324</v>
      </c>
      <c r="J395" s="400">
        <v>35778</v>
      </c>
      <c r="K395" s="400">
        <v>1501592</v>
      </c>
      <c r="L395" s="400">
        <v>0</v>
      </c>
      <c r="M395" s="400">
        <v>0</v>
      </c>
      <c r="N395" s="400">
        <v>0</v>
      </c>
      <c r="O395" s="400">
        <v>0</v>
      </c>
      <c r="P395" s="400">
        <v>2986</v>
      </c>
      <c r="Q395" s="400">
        <v>149300</v>
      </c>
      <c r="R395" s="400">
        <v>32562</v>
      </c>
      <c r="S395" s="400">
        <v>1335042</v>
      </c>
      <c r="T395" s="400">
        <v>230</v>
      </c>
      <c r="U395" s="400">
        <v>17250</v>
      </c>
      <c r="V395" s="400">
        <v>41.969700000000003</v>
      </c>
      <c r="W395" s="400">
        <v>0</v>
      </c>
      <c r="X395" s="400">
        <v>0</v>
      </c>
      <c r="Y395" s="400">
        <v>50</v>
      </c>
      <c r="Z395" s="400">
        <v>41</v>
      </c>
      <c r="AA395" s="400">
        <v>75</v>
      </c>
      <c r="AB395" s="399" t="s">
        <v>27</v>
      </c>
    </row>
    <row r="396" spans="1:28">
      <c r="A396" s="398" t="s">
        <v>892</v>
      </c>
      <c r="B396" s="399" t="s">
        <v>901</v>
      </c>
      <c r="C396" s="399" t="s">
        <v>902</v>
      </c>
      <c r="D396" s="400">
        <v>98</v>
      </c>
      <c r="E396" s="400">
        <v>2479</v>
      </c>
      <c r="F396" s="400">
        <v>98</v>
      </c>
      <c r="G396" s="400">
        <v>2479</v>
      </c>
      <c r="H396" s="400">
        <v>0</v>
      </c>
      <c r="I396" s="400">
        <v>0</v>
      </c>
      <c r="J396" s="400">
        <v>28860</v>
      </c>
      <c r="K396" s="400">
        <v>3972560</v>
      </c>
      <c r="L396" s="400">
        <v>0</v>
      </c>
      <c r="M396" s="400">
        <v>0</v>
      </c>
      <c r="N396" s="400">
        <v>1252</v>
      </c>
      <c r="O396" s="400">
        <v>562850</v>
      </c>
      <c r="P396" s="400">
        <v>12215</v>
      </c>
      <c r="Q396" s="400">
        <v>732755</v>
      </c>
      <c r="R396" s="400">
        <v>14076</v>
      </c>
      <c r="S396" s="400">
        <v>703815</v>
      </c>
      <c r="T396" s="400">
        <v>1317</v>
      </c>
      <c r="U396" s="400">
        <v>1973140</v>
      </c>
      <c r="V396" s="400">
        <v>137.64930000000001</v>
      </c>
      <c r="W396" s="400">
        <v>0</v>
      </c>
      <c r="X396" s="400">
        <v>449.5607</v>
      </c>
      <c r="Y396" s="400">
        <v>59.988100000000003</v>
      </c>
      <c r="Z396" s="400">
        <v>50.001100000000001</v>
      </c>
      <c r="AA396" s="400">
        <v>1498.2080000000001</v>
      </c>
      <c r="AB396" s="399" t="s">
        <v>27</v>
      </c>
    </row>
    <row r="397" spans="1:28">
      <c r="A397" s="398" t="s">
        <v>903</v>
      </c>
      <c r="B397" s="399" t="s">
        <v>904</v>
      </c>
      <c r="C397" s="399" t="s">
        <v>905</v>
      </c>
      <c r="D397" s="400">
        <v>23</v>
      </c>
      <c r="E397" s="400">
        <v>1054</v>
      </c>
      <c r="F397" s="400">
        <v>0</v>
      </c>
      <c r="G397" s="400">
        <v>0</v>
      </c>
      <c r="H397" s="400">
        <v>23</v>
      </c>
      <c r="I397" s="400">
        <v>1054</v>
      </c>
      <c r="J397" s="400">
        <v>3652</v>
      </c>
      <c r="K397" s="400">
        <v>376156</v>
      </c>
      <c r="L397" s="400">
        <v>0</v>
      </c>
      <c r="M397" s="400">
        <v>0</v>
      </c>
      <c r="N397" s="400">
        <v>0</v>
      </c>
      <c r="O397" s="400">
        <v>0</v>
      </c>
      <c r="P397" s="400">
        <v>0</v>
      </c>
      <c r="Q397" s="400">
        <v>0</v>
      </c>
      <c r="R397" s="400">
        <v>0</v>
      </c>
      <c r="S397" s="400">
        <v>0</v>
      </c>
      <c r="T397" s="400">
        <v>3652</v>
      </c>
      <c r="U397" s="400">
        <v>376156</v>
      </c>
      <c r="V397" s="400">
        <v>103</v>
      </c>
      <c r="W397" s="400">
        <v>0</v>
      </c>
      <c r="X397" s="400">
        <v>0</v>
      </c>
      <c r="Y397" s="400">
        <v>0</v>
      </c>
      <c r="Z397" s="400">
        <v>0</v>
      </c>
      <c r="AA397" s="400">
        <v>103</v>
      </c>
      <c r="AB397" s="399" t="s">
        <v>27</v>
      </c>
    </row>
    <row r="398" spans="1:28">
      <c r="A398" s="398" t="s">
        <v>903</v>
      </c>
      <c r="B398" s="399" t="s">
        <v>906</v>
      </c>
      <c r="C398" s="399" t="s">
        <v>907</v>
      </c>
      <c r="D398" s="400">
        <v>7</v>
      </c>
      <c r="E398" s="400">
        <v>348</v>
      </c>
      <c r="F398" s="400">
        <v>0</v>
      </c>
      <c r="G398" s="400">
        <v>0</v>
      </c>
      <c r="H398" s="400">
        <v>7</v>
      </c>
      <c r="I398" s="400">
        <v>348</v>
      </c>
      <c r="J398" s="400">
        <v>2052</v>
      </c>
      <c r="K398" s="400">
        <v>412452</v>
      </c>
      <c r="L398" s="400">
        <v>0</v>
      </c>
      <c r="M398" s="400">
        <v>0</v>
      </c>
      <c r="N398" s="400">
        <v>0</v>
      </c>
      <c r="O398" s="400">
        <v>0</v>
      </c>
      <c r="P398" s="400">
        <v>0</v>
      </c>
      <c r="Q398" s="400">
        <v>0</v>
      </c>
      <c r="R398" s="400">
        <v>0</v>
      </c>
      <c r="S398" s="400">
        <v>0</v>
      </c>
      <c r="T398" s="400">
        <v>2052</v>
      </c>
      <c r="U398" s="400">
        <v>412452</v>
      </c>
      <c r="V398" s="400">
        <v>201</v>
      </c>
      <c r="W398" s="400">
        <v>0</v>
      </c>
      <c r="X398" s="400">
        <v>0</v>
      </c>
      <c r="Y398" s="400">
        <v>0</v>
      </c>
      <c r="Z398" s="400">
        <v>0</v>
      </c>
      <c r="AA398" s="400">
        <v>201</v>
      </c>
      <c r="AB398" s="399" t="s">
        <v>27</v>
      </c>
    </row>
    <row r="399" spans="1:28">
      <c r="A399" s="398" t="s">
        <v>903</v>
      </c>
      <c r="B399" s="399" t="s">
        <v>908</v>
      </c>
      <c r="C399" s="399" t="s">
        <v>909</v>
      </c>
      <c r="D399" s="400">
        <v>17</v>
      </c>
      <c r="E399" s="400">
        <v>111</v>
      </c>
      <c r="F399" s="400">
        <v>17</v>
      </c>
      <c r="G399" s="400">
        <v>111</v>
      </c>
      <c r="H399" s="400">
        <v>0</v>
      </c>
      <c r="I399" s="400">
        <v>0</v>
      </c>
      <c r="J399" s="400">
        <v>5067</v>
      </c>
      <c r="K399" s="400">
        <v>543684</v>
      </c>
      <c r="L399" s="400">
        <v>0</v>
      </c>
      <c r="M399" s="400">
        <v>0</v>
      </c>
      <c r="N399" s="400">
        <v>0</v>
      </c>
      <c r="O399" s="400">
        <v>0</v>
      </c>
      <c r="P399" s="400">
        <v>5067</v>
      </c>
      <c r="Q399" s="400">
        <v>543684</v>
      </c>
      <c r="R399" s="400">
        <v>0</v>
      </c>
      <c r="S399" s="400">
        <v>0</v>
      </c>
      <c r="T399" s="400">
        <v>0</v>
      </c>
      <c r="U399" s="400">
        <v>0</v>
      </c>
      <c r="V399" s="400">
        <v>107.29900000000001</v>
      </c>
      <c r="W399" s="400">
        <v>0</v>
      </c>
      <c r="X399" s="400">
        <v>0</v>
      </c>
      <c r="Y399" s="400">
        <v>107.29900000000001</v>
      </c>
      <c r="Z399" s="400">
        <v>0</v>
      </c>
      <c r="AA399" s="400">
        <v>0</v>
      </c>
      <c r="AB399" s="399" t="s">
        <v>27</v>
      </c>
    </row>
    <row r="400" spans="1:28">
      <c r="A400" s="398" t="s">
        <v>903</v>
      </c>
      <c r="B400" s="399" t="s">
        <v>910</v>
      </c>
      <c r="C400" s="399" t="s">
        <v>911</v>
      </c>
      <c r="D400" s="400">
        <v>106</v>
      </c>
      <c r="E400" s="400">
        <v>888</v>
      </c>
      <c r="F400" s="400">
        <v>106</v>
      </c>
      <c r="G400" s="400">
        <v>888</v>
      </c>
      <c r="H400" s="400">
        <v>0</v>
      </c>
      <c r="I400" s="400">
        <v>0</v>
      </c>
      <c r="J400" s="400">
        <v>79489</v>
      </c>
      <c r="K400" s="400">
        <v>874379</v>
      </c>
      <c r="L400" s="400">
        <v>0</v>
      </c>
      <c r="M400" s="400">
        <v>0</v>
      </c>
      <c r="N400" s="400">
        <v>0</v>
      </c>
      <c r="O400" s="400">
        <v>0</v>
      </c>
      <c r="P400" s="400">
        <v>0</v>
      </c>
      <c r="Q400" s="400">
        <v>0</v>
      </c>
      <c r="R400" s="400">
        <v>79489</v>
      </c>
      <c r="S400" s="400">
        <v>874379</v>
      </c>
      <c r="T400" s="400">
        <v>0</v>
      </c>
      <c r="U400" s="400">
        <v>0</v>
      </c>
      <c r="V400" s="400">
        <v>11</v>
      </c>
      <c r="W400" s="400">
        <v>0</v>
      </c>
      <c r="X400" s="400">
        <v>0</v>
      </c>
      <c r="Y400" s="400">
        <v>0</v>
      </c>
      <c r="Z400" s="400">
        <v>11</v>
      </c>
      <c r="AA400" s="400">
        <v>0</v>
      </c>
      <c r="AB400" s="399" t="s">
        <v>27</v>
      </c>
    </row>
    <row r="401" spans="1:28">
      <c r="A401" s="398" t="s">
        <v>903</v>
      </c>
      <c r="B401" s="399" t="s">
        <v>912</v>
      </c>
      <c r="C401" s="399" t="s">
        <v>913</v>
      </c>
      <c r="D401" s="400">
        <v>22</v>
      </c>
      <c r="E401" s="400">
        <v>364</v>
      </c>
      <c r="F401" s="400">
        <v>22</v>
      </c>
      <c r="G401" s="400">
        <v>364</v>
      </c>
      <c r="H401" s="400">
        <v>0</v>
      </c>
      <c r="I401" s="400">
        <v>0</v>
      </c>
      <c r="J401" s="400">
        <v>25110</v>
      </c>
      <c r="K401" s="400">
        <v>731857</v>
      </c>
      <c r="L401" s="400">
        <v>0</v>
      </c>
      <c r="M401" s="400">
        <v>0</v>
      </c>
      <c r="N401" s="400">
        <v>0</v>
      </c>
      <c r="O401" s="400">
        <v>0</v>
      </c>
      <c r="P401" s="400">
        <v>0</v>
      </c>
      <c r="Q401" s="400">
        <v>0</v>
      </c>
      <c r="R401" s="400">
        <v>25110</v>
      </c>
      <c r="S401" s="400">
        <v>731857</v>
      </c>
      <c r="T401" s="400">
        <v>0</v>
      </c>
      <c r="U401" s="400">
        <v>0</v>
      </c>
      <c r="V401" s="400">
        <v>29.146000000000001</v>
      </c>
      <c r="W401" s="400">
        <v>0</v>
      </c>
      <c r="X401" s="400">
        <v>0</v>
      </c>
      <c r="Y401" s="400">
        <v>0</v>
      </c>
      <c r="Z401" s="400">
        <v>29.146000000000001</v>
      </c>
      <c r="AA401" s="400">
        <v>0</v>
      </c>
      <c r="AB401" s="399" t="s">
        <v>27</v>
      </c>
    </row>
    <row r="402" spans="1:28">
      <c r="A402" s="398" t="s">
        <v>903</v>
      </c>
      <c r="B402" s="399" t="s">
        <v>914</v>
      </c>
      <c r="C402" s="399" t="s">
        <v>915</v>
      </c>
      <c r="D402" s="400">
        <v>32</v>
      </c>
      <c r="E402" s="400">
        <v>557</v>
      </c>
      <c r="F402" s="400">
        <v>32</v>
      </c>
      <c r="G402" s="400">
        <v>557</v>
      </c>
      <c r="H402" s="400">
        <v>0</v>
      </c>
      <c r="I402" s="400">
        <v>0</v>
      </c>
      <c r="J402" s="400">
        <v>47703</v>
      </c>
      <c r="K402" s="400">
        <v>1025615</v>
      </c>
      <c r="L402" s="400">
        <v>0</v>
      </c>
      <c r="M402" s="400">
        <v>0</v>
      </c>
      <c r="N402" s="400">
        <v>0</v>
      </c>
      <c r="O402" s="400">
        <v>0</v>
      </c>
      <c r="P402" s="400">
        <v>0</v>
      </c>
      <c r="Q402" s="400">
        <v>0</v>
      </c>
      <c r="R402" s="400">
        <v>47703</v>
      </c>
      <c r="S402" s="400">
        <v>1025615</v>
      </c>
      <c r="T402" s="400">
        <v>0</v>
      </c>
      <c r="U402" s="400">
        <v>0</v>
      </c>
      <c r="V402" s="400">
        <v>21.5</v>
      </c>
      <c r="W402" s="400">
        <v>0</v>
      </c>
      <c r="X402" s="400">
        <v>0</v>
      </c>
      <c r="Y402" s="400">
        <v>0</v>
      </c>
      <c r="Z402" s="400">
        <v>21.5</v>
      </c>
      <c r="AA402" s="400">
        <v>0</v>
      </c>
      <c r="AB402" s="399" t="s">
        <v>27</v>
      </c>
    </row>
    <row r="403" spans="1:28">
      <c r="A403" s="398" t="s">
        <v>903</v>
      </c>
      <c r="B403" s="399" t="s">
        <v>916</v>
      </c>
      <c r="C403" s="399" t="s">
        <v>917</v>
      </c>
      <c r="D403" s="400">
        <v>77</v>
      </c>
      <c r="E403" s="400">
        <v>3092</v>
      </c>
      <c r="F403" s="400">
        <v>31</v>
      </c>
      <c r="G403" s="400">
        <v>531</v>
      </c>
      <c r="H403" s="400">
        <v>46</v>
      </c>
      <c r="I403" s="400">
        <v>2561</v>
      </c>
      <c r="J403" s="400">
        <v>16144</v>
      </c>
      <c r="K403" s="400">
        <v>12050852</v>
      </c>
      <c r="L403" s="400">
        <v>2454</v>
      </c>
      <c r="M403" s="400">
        <v>2164837</v>
      </c>
      <c r="N403" s="400">
        <v>0</v>
      </c>
      <c r="O403" s="400">
        <v>0</v>
      </c>
      <c r="P403" s="400">
        <v>4122</v>
      </c>
      <c r="Q403" s="400">
        <v>403392</v>
      </c>
      <c r="R403" s="400">
        <v>0</v>
      </c>
      <c r="S403" s="400">
        <v>0</v>
      </c>
      <c r="T403" s="400">
        <v>9568</v>
      </c>
      <c r="U403" s="400">
        <v>9482623</v>
      </c>
      <c r="V403" s="400">
        <v>746.46010000000001</v>
      </c>
      <c r="W403" s="400">
        <v>882.16669999999999</v>
      </c>
      <c r="X403" s="400">
        <v>0</v>
      </c>
      <c r="Y403" s="400">
        <v>97.863200000000006</v>
      </c>
      <c r="Z403" s="400">
        <v>0</v>
      </c>
      <c r="AA403" s="400">
        <v>991.07680000000005</v>
      </c>
      <c r="AB403" s="399" t="s">
        <v>27</v>
      </c>
    </row>
    <row r="404" spans="1:28">
      <c r="A404" s="398" t="s">
        <v>903</v>
      </c>
      <c r="B404" s="399" t="s">
        <v>918</v>
      </c>
      <c r="C404" s="399" t="s">
        <v>919</v>
      </c>
      <c r="D404" s="400">
        <v>32</v>
      </c>
      <c r="E404" s="400">
        <v>718</v>
      </c>
      <c r="F404" s="400">
        <v>32</v>
      </c>
      <c r="G404" s="400">
        <v>718</v>
      </c>
      <c r="H404" s="400">
        <v>0</v>
      </c>
      <c r="I404" s="400">
        <v>0</v>
      </c>
      <c r="J404" s="400">
        <v>77118</v>
      </c>
      <c r="K404" s="400">
        <v>1975595</v>
      </c>
      <c r="L404" s="400">
        <v>0</v>
      </c>
      <c r="M404" s="400">
        <v>0</v>
      </c>
      <c r="N404" s="400">
        <v>0</v>
      </c>
      <c r="O404" s="400">
        <v>0</v>
      </c>
      <c r="P404" s="400">
        <v>0</v>
      </c>
      <c r="Q404" s="400">
        <v>0</v>
      </c>
      <c r="R404" s="400">
        <v>77118</v>
      </c>
      <c r="S404" s="400">
        <v>1975595</v>
      </c>
      <c r="T404" s="400">
        <v>0</v>
      </c>
      <c r="U404" s="400">
        <v>0</v>
      </c>
      <c r="V404" s="400">
        <v>25.617799999999999</v>
      </c>
      <c r="W404" s="400">
        <v>0</v>
      </c>
      <c r="X404" s="400">
        <v>0</v>
      </c>
      <c r="Y404" s="400">
        <v>0</v>
      </c>
      <c r="Z404" s="400">
        <v>25.617799999999999</v>
      </c>
      <c r="AA404" s="400">
        <v>0</v>
      </c>
      <c r="AB404" s="399" t="s">
        <v>27</v>
      </c>
    </row>
    <row r="405" spans="1:28">
      <c r="A405" s="398" t="s">
        <v>903</v>
      </c>
      <c r="B405" s="399" t="s">
        <v>920</v>
      </c>
      <c r="C405" s="399" t="s">
        <v>921</v>
      </c>
      <c r="D405" s="400">
        <v>16</v>
      </c>
      <c r="E405" s="400">
        <v>369</v>
      </c>
      <c r="F405" s="400">
        <v>16</v>
      </c>
      <c r="G405" s="400">
        <v>369</v>
      </c>
      <c r="H405" s="400">
        <v>0</v>
      </c>
      <c r="I405" s="400">
        <v>0</v>
      </c>
      <c r="J405" s="400">
        <v>9654</v>
      </c>
      <c r="K405" s="400">
        <v>117324</v>
      </c>
      <c r="L405" s="400">
        <v>0</v>
      </c>
      <c r="M405" s="400">
        <v>0</v>
      </c>
      <c r="N405" s="400">
        <v>0</v>
      </c>
      <c r="O405" s="400">
        <v>0</v>
      </c>
      <c r="P405" s="400">
        <v>0</v>
      </c>
      <c r="Q405" s="400">
        <v>0</v>
      </c>
      <c r="R405" s="400">
        <v>9654</v>
      </c>
      <c r="S405" s="400">
        <v>117324</v>
      </c>
      <c r="T405" s="400">
        <v>0</v>
      </c>
      <c r="U405" s="400">
        <v>0</v>
      </c>
      <c r="V405" s="400">
        <v>12.152900000000001</v>
      </c>
      <c r="W405" s="400">
        <v>0</v>
      </c>
      <c r="X405" s="400">
        <v>0</v>
      </c>
      <c r="Y405" s="400">
        <v>0</v>
      </c>
      <c r="Z405" s="400">
        <v>12.152900000000001</v>
      </c>
      <c r="AA405" s="400">
        <v>0</v>
      </c>
      <c r="AB405" s="399" t="s">
        <v>27</v>
      </c>
    </row>
    <row r="406" spans="1:28">
      <c r="A406" s="398" t="s">
        <v>903</v>
      </c>
      <c r="B406" s="399" t="s">
        <v>922</v>
      </c>
      <c r="C406" s="399" t="s">
        <v>923</v>
      </c>
      <c r="D406" s="400">
        <v>42</v>
      </c>
      <c r="E406" s="400">
        <v>700</v>
      </c>
      <c r="F406" s="400">
        <v>42</v>
      </c>
      <c r="G406" s="400">
        <v>700</v>
      </c>
      <c r="H406" s="400">
        <v>0</v>
      </c>
      <c r="I406" s="400">
        <v>0</v>
      </c>
      <c r="J406" s="400">
        <v>38866</v>
      </c>
      <c r="K406" s="400">
        <v>1266686</v>
      </c>
      <c r="L406" s="400">
        <v>0</v>
      </c>
      <c r="M406" s="400">
        <v>0</v>
      </c>
      <c r="N406" s="400">
        <v>0</v>
      </c>
      <c r="O406" s="400">
        <v>0</v>
      </c>
      <c r="P406" s="400">
        <v>34965</v>
      </c>
      <c r="Q406" s="400">
        <v>1223775</v>
      </c>
      <c r="R406" s="400">
        <v>3901</v>
      </c>
      <c r="S406" s="400">
        <v>42911</v>
      </c>
      <c r="T406" s="400">
        <v>0</v>
      </c>
      <c r="U406" s="400">
        <v>0</v>
      </c>
      <c r="V406" s="400">
        <v>32.591099999999997</v>
      </c>
      <c r="W406" s="400">
        <v>0</v>
      </c>
      <c r="X406" s="400">
        <v>0</v>
      </c>
      <c r="Y406" s="400">
        <v>35</v>
      </c>
      <c r="Z406" s="400">
        <v>11</v>
      </c>
      <c r="AA406" s="400">
        <v>0</v>
      </c>
      <c r="AB406" s="399" t="s">
        <v>27</v>
      </c>
    </row>
    <row r="407" spans="1:28">
      <c r="A407" s="398" t="s">
        <v>903</v>
      </c>
      <c r="B407" s="399" t="s">
        <v>924</v>
      </c>
      <c r="C407" s="399" t="s">
        <v>925</v>
      </c>
      <c r="D407" s="400">
        <v>17</v>
      </c>
      <c r="E407" s="400">
        <v>299</v>
      </c>
      <c r="F407" s="400">
        <v>17</v>
      </c>
      <c r="G407" s="400">
        <v>299</v>
      </c>
      <c r="H407" s="400">
        <v>0</v>
      </c>
      <c r="I407" s="400">
        <v>0</v>
      </c>
      <c r="J407" s="400">
        <v>3025</v>
      </c>
      <c r="K407" s="400">
        <v>301862</v>
      </c>
      <c r="L407" s="400">
        <v>0</v>
      </c>
      <c r="M407" s="400">
        <v>0</v>
      </c>
      <c r="N407" s="400">
        <v>0</v>
      </c>
      <c r="O407" s="400">
        <v>0</v>
      </c>
      <c r="P407" s="400">
        <v>3025</v>
      </c>
      <c r="Q407" s="400">
        <v>301862</v>
      </c>
      <c r="R407" s="400">
        <v>0</v>
      </c>
      <c r="S407" s="400">
        <v>0</v>
      </c>
      <c r="T407" s="400">
        <v>0</v>
      </c>
      <c r="U407" s="400">
        <v>0</v>
      </c>
      <c r="V407" s="400">
        <v>99.789100000000005</v>
      </c>
      <c r="W407" s="400">
        <v>0</v>
      </c>
      <c r="X407" s="400">
        <v>0</v>
      </c>
      <c r="Y407" s="400">
        <v>99.789100000000005</v>
      </c>
      <c r="Z407" s="400">
        <v>0</v>
      </c>
      <c r="AA407" s="400">
        <v>0</v>
      </c>
      <c r="AB407" s="399" t="s">
        <v>27</v>
      </c>
    </row>
    <row r="408" spans="1:28">
      <c r="A408" s="398" t="s">
        <v>903</v>
      </c>
      <c r="B408" s="399" t="s">
        <v>926</v>
      </c>
      <c r="C408" s="399" t="s">
        <v>927</v>
      </c>
      <c r="D408" s="400">
        <v>55</v>
      </c>
      <c r="E408" s="400">
        <v>2640</v>
      </c>
      <c r="F408" s="400">
        <v>29</v>
      </c>
      <c r="G408" s="400">
        <v>1102</v>
      </c>
      <c r="H408" s="400">
        <v>26</v>
      </c>
      <c r="I408" s="400">
        <v>1538</v>
      </c>
      <c r="J408" s="400">
        <v>6876</v>
      </c>
      <c r="K408" s="400">
        <v>6637280</v>
      </c>
      <c r="L408" s="400">
        <v>1672</v>
      </c>
      <c r="M408" s="400">
        <v>2090000</v>
      </c>
      <c r="N408" s="400">
        <v>0</v>
      </c>
      <c r="O408" s="400">
        <v>0</v>
      </c>
      <c r="P408" s="400">
        <v>1775</v>
      </c>
      <c r="Q408" s="400">
        <v>197710</v>
      </c>
      <c r="R408" s="400">
        <v>437</v>
      </c>
      <c r="S408" s="400">
        <v>44070</v>
      </c>
      <c r="T408" s="400">
        <v>2992</v>
      </c>
      <c r="U408" s="400">
        <v>4305500</v>
      </c>
      <c r="V408" s="400">
        <v>965.28210000000001</v>
      </c>
      <c r="W408" s="400">
        <v>1250</v>
      </c>
      <c r="X408" s="400">
        <v>0</v>
      </c>
      <c r="Y408" s="400">
        <v>111.38590000000001</v>
      </c>
      <c r="Z408" s="400">
        <v>100.8467</v>
      </c>
      <c r="AA408" s="400">
        <v>1439.0039999999999</v>
      </c>
      <c r="AB408" s="399" t="s">
        <v>27</v>
      </c>
    </row>
    <row r="409" spans="1:28">
      <c r="A409" s="398" t="s">
        <v>928</v>
      </c>
      <c r="B409" s="399" t="s">
        <v>929</v>
      </c>
      <c r="C409" s="399" t="s">
        <v>930</v>
      </c>
      <c r="D409" s="400">
        <v>3</v>
      </c>
      <c r="E409" s="400">
        <v>35</v>
      </c>
      <c r="F409" s="400">
        <v>3</v>
      </c>
      <c r="G409" s="400">
        <v>35</v>
      </c>
      <c r="H409" s="400">
        <v>0</v>
      </c>
      <c r="I409" s="400">
        <v>0</v>
      </c>
      <c r="J409" s="400">
        <v>803</v>
      </c>
      <c r="K409" s="400">
        <v>39443</v>
      </c>
      <c r="L409" s="400">
        <v>0</v>
      </c>
      <c r="M409" s="400">
        <v>0</v>
      </c>
      <c r="N409" s="400">
        <v>0</v>
      </c>
      <c r="O409" s="400">
        <v>0</v>
      </c>
      <c r="P409" s="400">
        <v>0</v>
      </c>
      <c r="Q409" s="400">
        <v>0</v>
      </c>
      <c r="R409" s="400">
        <v>803</v>
      </c>
      <c r="S409" s="400">
        <v>39443</v>
      </c>
      <c r="T409" s="400">
        <v>0</v>
      </c>
      <c r="U409" s="400">
        <v>0</v>
      </c>
      <c r="V409" s="400">
        <v>49.119599999999998</v>
      </c>
      <c r="W409" s="400">
        <v>0</v>
      </c>
      <c r="X409" s="400">
        <v>0</v>
      </c>
      <c r="Y409" s="400">
        <v>0</v>
      </c>
      <c r="Z409" s="400">
        <v>49.119599999999998</v>
      </c>
      <c r="AA409" s="400">
        <v>0</v>
      </c>
      <c r="AB409" s="399" t="s">
        <v>27</v>
      </c>
    </row>
    <row r="410" spans="1:28">
      <c r="A410" s="398" t="s">
        <v>928</v>
      </c>
      <c r="B410" s="399" t="s">
        <v>931</v>
      </c>
      <c r="C410" s="399" t="s">
        <v>932</v>
      </c>
      <c r="D410" s="400">
        <v>57</v>
      </c>
      <c r="E410" s="400">
        <v>1308</v>
      </c>
      <c r="F410" s="400">
        <v>55</v>
      </c>
      <c r="G410" s="400">
        <v>1210</v>
      </c>
      <c r="H410" s="400">
        <v>2</v>
      </c>
      <c r="I410" s="400">
        <v>98</v>
      </c>
      <c r="J410" s="400">
        <v>7250</v>
      </c>
      <c r="K410" s="400">
        <v>811900</v>
      </c>
      <c r="L410" s="400">
        <v>342</v>
      </c>
      <c r="M410" s="400">
        <v>74556</v>
      </c>
      <c r="N410" s="400">
        <v>301</v>
      </c>
      <c r="O410" s="400">
        <v>110166</v>
      </c>
      <c r="P410" s="400">
        <v>1845</v>
      </c>
      <c r="Q410" s="400">
        <v>295200</v>
      </c>
      <c r="R410" s="400">
        <v>4664</v>
      </c>
      <c r="S410" s="400">
        <v>323158</v>
      </c>
      <c r="T410" s="400">
        <v>98</v>
      </c>
      <c r="U410" s="400">
        <v>8820</v>
      </c>
      <c r="V410" s="400">
        <v>111.9862</v>
      </c>
      <c r="W410" s="400">
        <v>218</v>
      </c>
      <c r="X410" s="400">
        <v>366</v>
      </c>
      <c r="Y410" s="400">
        <v>160</v>
      </c>
      <c r="Z410" s="400">
        <v>69.287700000000001</v>
      </c>
      <c r="AA410" s="400">
        <v>90</v>
      </c>
      <c r="AB410" s="399" t="s">
        <v>27</v>
      </c>
    </row>
    <row r="411" spans="1:28">
      <c r="A411" s="398" t="s">
        <v>928</v>
      </c>
      <c r="B411" s="399" t="s">
        <v>933</v>
      </c>
      <c r="C411" s="399" t="s">
        <v>934</v>
      </c>
      <c r="D411" s="400">
        <v>14</v>
      </c>
      <c r="E411" s="400">
        <v>240</v>
      </c>
      <c r="F411" s="400">
        <v>14</v>
      </c>
      <c r="G411" s="400">
        <v>240</v>
      </c>
      <c r="H411" s="400">
        <v>0</v>
      </c>
      <c r="I411" s="400">
        <v>0</v>
      </c>
      <c r="J411" s="400">
        <v>3385</v>
      </c>
      <c r="K411" s="400">
        <v>319577</v>
      </c>
      <c r="L411" s="400">
        <v>0</v>
      </c>
      <c r="M411" s="400">
        <v>0</v>
      </c>
      <c r="N411" s="400">
        <v>0</v>
      </c>
      <c r="O411" s="400">
        <v>0</v>
      </c>
      <c r="P411" s="400">
        <v>843</v>
      </c>
      <c r="Q411" s="400">
        <v>139095</v>
      </c>
      <c r="R411" s="400">
        <v>2542</v>
      </c>
      <c r="S411" s="400">
        <v>180482</v>
      </c>
      <c r="T411" s="400">
        <v>0</v>
      </c>
      <c r="U411" s="400">
        <v>0</v>
      </c>
      <c r="V411" s="400">
        <v>94.409700000000001</v>
      </c>
      <c r="W411" s="400">
        <v>0</v>
      </c>
      <c r="X411" s="400">
        <v>0</v>
      </c>
      <c r="Y411" s="400">
        <v>165</v>
      </c>
      <c r="Z411" s="400">
        <v>71</v>
      </c>
      <c r="AA411" s="400">
        <v>0</v>
      </c>
      <c r="AB411" s="399" t="s">
        <v>27</v>
      </c>
    </row>
    <row r="412" spans="1:28">
      <c r="A412" s="398" t="s">
        <v>928</v>
      </c>
      <c r="B412" s="399" t="s">
        <v>935</v>
      </c>
      <c r="C412" s="399" t="s">
        <v>936</v>
      </c>
      <c r="D412" s="400">
        <v>43</v>
      </c>
      <c r="E412" s="400">
        <v>532</v>
      </c>
      <c r="F412" s="400">
        <v>34</v>
      </c>
      <c r="G412" s="400">
        <v>425</v>
      </c>
      <c r="H412" s="400">
        <v>9</v>
      </c>
      <c r="I412" s="400">
        <v>107</v>
      </c>
      <c r="J412" s="400">
        <v>13582</v>
      </c>
      <c r="K412" s="400">
        <v>1157997</v>
      </c>
      <c r="L412" s="400">
        <v>0</v>
      </c>
      <c r="M412" s="400">
        <v>0</v>
      </c>
      <c r="N412" s="400">
        <v>0</v>
      </c>
      <c r="O412" s="400">
        <v>0</v>
      </c>
      <c r="P412" s="400">
        <v>0</v>
      </c>
      <c r="Q412" s="400">
        <v>0</v>
      </c>
      <c r="R412" s="400">
        <v>12458</v>
      </c>
      <c r="S412" s="400">
        <v>1106927</v>
      </c>
      <c r="T412" s="400">
        <v>1124</v>
      </c>
      <c r="U412" s="400">
        <v>51070</v>
      </c>
      <c r="V412" s="400">
        <v>85.259699999999995</v>
      </c>
      <c r="W412" s="400">
        <v>0</v>
      </c>
      <c r="X412" s="400">
        <v>0</v>
      </c>
      <c r="Y412" s="400">
        <v>0</v>
      </c>
      <c r="Z412" s="400">
        <v>88.852699999999999</v>
      </c>
      <c r="AA412" s="400">
        <v>45.435899999999997</v>
      </c>
      <c r="AB412" s="399" t="s">
        <v>27</v>
      </c>
    </row>
    <row r="413" spans="1:28">
      <c r="A413" s="398" t="s">
        <v>928</v>
      </c>
      <c r="B413" s="399" t="s">
        <v>937</v>
      </c>
      <c r="C413" s="399" t="s">
        <v>938</v>
      </c>
      <c r="D413" s="400">
        <v>13</v>
      </c>
      <c r="E413" s="400">
        <v>155</v>
      </c>
      <c r="F413" s="400">
        <v>13</v>
      </c>
      <c r="G413" s="400">
        <v>155</v>
      </c>
      <c r="H413" s="400">
        <v>0</v>
      </c>
      <c r="I413" s="400">
        <v>0</v>
      </c>
      <c r="J413" s="400">
        <v>3710</v>
      </c>
      <c r="K413" s="400">
        <v>90153</v>
      </c>
      <c r="L413" s="400">
        <v>0</v>
      </c>
      <c r="M413" s="400">
        <v>0</v>
      </c>
      <c r="N413" s="400">
        <v>0</v>
      </c>
      <c r="O413" s="400">
        <v>0</v>
      </c>
      <c r="P413" s="400">
        <v>0</v>
      </c>
      <c r="Q413" s="400">
        <v>0</v>
      </c>
      <c r="R413" s="400">
        <v>3710</v>
      </c>
      <c r="S413" s="400">
        <v>90153</v>
      </c>
      <c r="T413" s="400">
        <v>0</v>
      </c>
      <c r="U413" s="400">
        <v>0</v>
      </c>
      <c r="V413" s="400">
        <v>24.3</v>
      </c>
      <c r="W413" s="400">
        <v>0</v>
      </c>
      <c r="X413" s="400">
        <v>0</v>
      </c>
      <c r="Y413" s="400">
        <v>0</v>
      </c>
      <c r="Z413" s="400">
        <v>24.3</v>
      </c>
      <c r="AA413" s="400">
        <v>0</v>
      </c>
      <c r="AB413" s="399" t="s">
        <v>27</v>
      </c>
    </row>
    <row r="414" spans="1:28">
      <c r="A414" s="398" t="s">
        <v>939</v>
      </c>
      <c r="B414" s="399" t="s">
        <v>940</v>
      </c>
      <c r="C414" s="399" t="s">
        <v>941</v>
      </c>
      <c r="D414" s="400">
        <v>4</v>
      </c>
      <c r="E414" s="400">
        <v>36</v>
      </c>
      <c r="F414" s="400">
        <v>4</v>
      </c>
      <c r="G414" s="400">
        <v>36</v>
      </c>
      <c r="H414" s="400">
        <v>0</v>
      </c>
      <c r="I414" s="400">
        <v>0</v>
      </c>
      <c r="J414" s="400">
        <v>2782</v>
      </c>
      <c r="K414" s="400">
        <v>74518</v>
      </c>
      <c r="L414" s="400">
        <v>0</v>
      </c>
      <c r="M414" s="400">
        <v>0</v>
      </c>
      <c r="N414" s="400">
        <v>0</v>
      </c>
      <c r="O414" s="400">
        <v>0</v>
      </c>
      <c r="P414" s="400">
        <v>0</v>
      </c>
      <c r="Q414" s="400">
        <v>0</v>
      </c>
      <c r="R414" s="400">
        <v>2782</v>
      </c>
      <c r="S414" s="400">
        <v>74518</v>
      </c>
      <c r="T414" s="400">
        <v>0</v>
      </c>
      <c r="U414" s="400">
        <v>0</v>
      </c>
      <c r="V414" s="400">
        <v>26.785799999999998</v>
      </c>
      <c r="W414" s="400">
        <v>0</v>
      </c>
      <c r="X414" s="400">
        <v>0</v>
      </c>
      <c r="Y414" s="400">
        <v>0</v>
      </c>
      <c r="Z414" s="400">
        <v>26.785799999999998</v>
      </c>
      <c r="AA414" s="400">
        <v>0</v>
      </c>
      <c r="AB414" s="399" t="s">
        <v>27</v>
      </c>
    </row>
    <row r="415" spans="1:28">
      <c r="A415" s="398" t="s">
        <v>939</v>
      </c>
      <c r="B415" s="399" t="s">
        <v>942</v>
      </c>
      <c r="C415" s="399" t="s">
        <v>943</v>
      </c>
      <c r="D415" s="400">
        <v>11</v>
      </c>
      <c r="E415" s="400">
        <v>320</v>
      </c>
      <c r="F415" s="400">
        <v>11</v>
      </c>
      <c r="G415" s="400">
        <v>320</v>
      </c>
      <c r="H415" s="400">
        <v>0</v>
      </c>
      <c r="I415" s="400">
        <v>0</v>
      </c>
      <c r="J415" s="400">
        <v>7080</v>
      </c>
      <c r="K415" s="400">
        <v>233590</v>
      </c>
      <c r="L415" s="400">
        <v>130</v>
      </c>
      <c r="M415" s="400">
        <v>25090</v>
      </c>
      <c r="N415" s="400">
        <v>0</v>
      </c>
      <c r="O415" s="400">
        <v>0</v>
      </c>
      <c r="P415" s="400">
        <v>0</v>
      </c>
      <c r="Q415" s="400">
        <v>0</v>
      </c>
      <c r="R415" s="400">
        <v>6950</v>
      </c>
      <c r="S415" s="400">
        <v>208500</v>
      </c>
      <c r="T415" s="400">
        <v>0</v>
      </c>
      <c r="U415" s="400">
        <v>0</v>
      </c>
      <c r="V415" s="400">
        <v>32.992899999999999</v>
      </c>
      <c r="W415" s="400">
        <v>193</v>
      </c>
      <c r="X415" s="400">
        <v>0</v>
      </c>
      <c r="Y415" s="400">
        <v>0</v>
      </c>
      <c r="Z415" s="400">
        <v>30</v>
      </c>
      <c r="AA415" s="400">
        <v>0</v>
      </c>
      <c r="AB415" s="399" t="s">
        <v>27</v>
      </c>
    </row>
    <row r="416" spans="1:28">
      <c r="A416" s="398" t="s">
        <v>939</v>
      </c>
      <c r="B416" s="399" t="s">
        <v>944</v>
      </c>
      <c r="C416" s="399" t="s">
        <v>945</v>
      </c>
      <c r="D416" s="400">
        <v>3</v>
      </c>
      <c r="E416" s="400">
        <v>109</v>
      </c>
      <c r="F416" s="400">
        <v>3</v>
      </c>
      <c r="G416" s="400">
        <v>109</v>
      </c>
      <c r="H416" s="400">
        <v>0</v>
      </c>
      <c r="I416" s="400">
        <v>0</v>
      </c>
      <c r="J416" s="400">
        <v>750</v>
      </c>
      <c r="K416" s="400">
        <v>31000</v>
      </c>
      <c r="L416" s="400">
        <v>0</v>
      </c>
      <c r="M416" s="400">
        <v>0</v>
      </c>
      <c r="N416" s="400">
        <v>0</v>
      </c>
      <c r="O416" s="400">
        <v>0</v>
      </c>
      <c r="P416" s="400">
        <v>0</v>
      </c>
      <c r="Q416" s="400">
        <v>0</v>
      </c>
      <c r="R416" s="400">
        <v>750</v>
      </c>
      <c r="S416" s="400">
        <v>31000</v>
      </c>
      <c r="T416" s="400">
        <v>0</v>
      </c>
      <c r="U416" s="400">
        <v>0</v>
      </c>
      <c r="V416" s="400">
        <v>41.333300000000001</v>
      </c>
      <c r="W416" s="400">
        <v>0</v>
      </c>
      <c r="X416" s="400">
        <v>0</v>
      </c>
      <c r="Y416" s="400">
        <v>0</v>
      </c>
      <c r="Z416" s="400">
        <v>41.333300000000001</v>
      </c>
      <c r="AA416" s="400">
        <v>0</v>
      </c>
      <c r="AB416" s="399" t="s">
        <v>27</v>
      </c>
    </row>
    <row r="417" spans="1:28">
      <c r="A417" s="398" t="s">
        <v>939</v>
      </c>
      <c r="B417" s="399" t="s">
        <v>946</v>
      </c>
      <c r="C417" s="399" t="s">
        <v>947</v>
      </c>
      <c r="D417" s="400">
        <v>65</v>
      </c>
      <c r="E417" s="400">
        <v>1514</v>
      </c>
      <c r="F417" s="400">
        <v>65</v>
      </c>
      <c r="G417" s="400">
        <v>1514</v>
      </c>
      <c r="H417" s="400">
        <v>0</v>
      </c>
      <c r="I417" s="400">
        <v>0</v>
      </c>
      <c r="J417" s="400">
        <v>52880</v>
      </c>
      <c r="K417" s="400">
        <v>1893464</v>
      </c>
      <c r="L417" s="400">
        <v>1100</v>
      </c>
      <c r="M417" s="400">
        <v>364100</v>
      </c>
      <c r="N417" s="400">
        <v>21333</v>
      </c>
      <c r="O417" s="400">
        <v>981318</v>
      </c>
      <c r="P417" s="400">
        <v>0</v>
      </c>
      <c r="Q417" s="400">
        <v>0</v>
      </c>
      <c r="R417" s="400">
        <v>30447</v>
      </c>
      <c r="S417" s="400">
        <v>548046</v>
      </c>
      <c r="T417" s="400">
        <v>0</v>
      </c>
      <c r="U417" s="400">
        <v>0</v>
      </c>
      <c r="V417" s="400">
        <v>35.806800000000003</v>
      </c>
      <c r="W417" s="400">
        <v>331</v>
      </c>
      <c r="X417" s="400">
        <v>46</v>
      </c>
      <c r="Y417" s="400">
        <v>0</v>
      </c>
      <c r="Z417" s="400">
        <v>18</v>
      </c>
      <c r="AA417" s="400">
        <v>0</v>
      </c>
      <c r="AB417" s="399" t="s">
        <v>27</v>
      </c>
    </row>
    <row r="418" spans="1:28">
      <c r="A418" s="398" t="s">
        <v>939</v>
      </c>
      <c r="B418" s="399" t="s">
        <v>948</v>
      </c>
      <c r="C418" s="399" t="s">
        <v>949</v>
      </c>
      <c r="D418" s="400">
        <v>30</v>
      </c>
      <c r="E418" s="400">
        <v>1530</v>
      </c>
      <c r="F418" s="400">
        <v>0</v>
      </c>
      <c r="G418" s="400">
        <v>0</v>
      </c>
      <c r="H418" s="400">
        <v>30</v>
      </c>
      <c r="I418" s="400">
        <v>1530</v>
      </c>
      <c r="J418" s="400">
        <v>25006</v>
      </c>
      <c r="K418" s="400">
        <v>2585238</v>
      </c>
      <c r="L418" s="400">
        <v>0</v>
      </c>
      <c r="M418" s="400">
        <v>0</v>
      </c>
      <c r="N418" s="400">
        <v>0</v>
      </c>
      <c r="O418" s="400">
        <v>0</v>
      </c>
      <c r="P418" s="400">
        <v>0</v>
      </c>
      <c r="Q418" s="400">
        <v>0</v>
      </c>
      <c r="R418" s="400">
        <v>0</v>
      </c>
      <c r="S418" s="400">
        <v>0</v>
      </c>
      <c r="T418" s="400">
        <v>25006</v>
      </c>
      <c r="U418" s="400">
        <v>2585238</v>
      </c>
      <c r="V418" s="400">
        <v>103.3847</v>
      </c>
      <c r="W418" s="400">
        <v>0</v>
      </c>
      <c r="X418" s="400">
        <v>0</v>
      </c>
      <c r="Y418" s="400">
        <v>0</v>
      </c>
      <c r="Z418" s="400">
        <v>0</v>
      </c>
      <c r="AA418" s="400">
        <v>103.3847</v>
      </c>
      <c r="AB418" s="399" t="s">
        <v>27</v>
      </c>
    </row>
    <row r="419" spans="1:28">
      <c r="A419" s="398" t="s">
        <v>939</v>
      </c>
      <c r="B419" s="399" t="s">
        <v>950</v>
      </c>
      <c r="C419" s="399" t="s">
        <v>951</v>
      </c>
      <c r="D419" s="400">
        <v>29</v>
      </c>
      <c r="E419" s="400">
        <v>687</v>
      </c>
      <c r="F419" s="400">
        <v>29</v>
      </c>
      <c r="G419" s="400">
        <v>687</v>
      </c>
      <c r="H419" s="400">
        <v>0</v>
      </c>
      <c r="I419" s="400">
        <v>0</v>
      </c>
      <c r="J419" s="400">
        <v>3640</v>
      </c>
      <c r="K419" s="400">
        <v>125030</v>
      </c>
      <c r="L419" s="400">
        <v>0</v>
      </c>
      <c r="M419" s="400">
        <v>0</v>
      </c>
      <c r="N419" s="400">
        <v>790</v>
      </c>
      <c r="O419" s="400">
        <v>25280</v>
      </c>
      <c r="P419" s="400">
        <v>0</v>
      </c>
      <c r="Q419" s="400">
        <v>0</v>
      </c>
      <c r="R419" s="400">
        <v>2850</v>
      </c>
      <c r="S419" s="400">
        <v>99750</v>
      </c>
      <c r="T419" s="400">
        <v>0</v>
      </c>
      <c r="U419" s="400">
        <v>0</v>
      </c>
      <c r="V419" s="400">
        <v>34.3489</v>
      </c>
      <c r="W419" s="400">
        <v>0</v>
      </c>
      <c r="X419" s="400">
        <v>32</v>
      </c>
      <c r="Y419" s="400">
        <v>0</v>
      </c>
      <c r="Z419" s="400">
        <v>35</v>
      </c>
      <c r="AA419" s="400">
        <v>0</v>
      </c>
      <c r="AB419" s="399" t="s">
        <v>27</v>
      </c>
    </row>
    <row r="420" spans="1:28">
      <c r="A420" s="398" t="s">
        <v>180</v>
      </c>
      <c r="B420" s="399" t="s">
        <v>952</v>
      </c>
      <c r="C420" s="399" t="s">
        <v>953</v>
      </c>
      <c r="D420" s="400">
        <v>29</v>
      </c>
      <c r="E420" s="400">
        <v>421</v>
      </c>
      <c r="F420" s="400">
        <v>29</v>
      </c>
      <c r="G420" s="400">
        <v>421</v>
      </c>
      <c r="H420" s="400">
        <v>0</v>
      </c>
      <c r="I420" s="400">
        <v>0</v>
      </c>
      <c r="J420" s="400">
        <v>2156</v>
      </c>
      <c r="K420" s="400">
        <v>23512</v>
      </c>
      <c r="L420" s="400">
        <v>0</v>
      </c>
      <c r="M420" s="400">
        <v>0</v>
      </c>
      <c r="N420" s="400">
        <v>0</v>
      </c>
      <c r="O420" s="400">
        <v>0</v>
      </c>
      <c r="P420" s="400">
        <v>0</v>
      </c>
      <c r="Q420" s="400">
        <v>0</v>
      </c>
      <c r="R420" s="400">
        <v>2156</v>
      </c>
      <c r="S420" s="400">
        <v>23512</v>
      </c>
      <c r="T420" s="400">
        <v>0</v>
      </c>
      <c r="U420" s="400">
        <v>0</v>
      </c>
      <c r="V420" s="400">
        <v>10.9054</v>
      </c>
      <c r="W420" s="400">
        <v>0</v>
      </c>
      <c r="X420" s="400">
        <v>0</v>
      </c>
      <c r="Y420" s="400">
        <v>0</v>
      </c>
      <c r="Z420" s="400">
        <v>10.9054</v>
      </c>
      <c r="AA420" s="400">
        <v>0</v>
      </c>
      <c r="AB420" s="399" t="s">
        <v>27</v>
      </c>
    </row>
    <row r="421" spans="1:28">
      <c r="A421" s="398" t="s">
        <v>180</v>
      </c>
      <c r="B421" s="399" t="s">
        <v>954</v>
      </c>
      <c r="C421" s="399" t="s">
        <v>955</v>
      </c>
      <c r="D421" s="400">
        <v>38</v>
      </c>
      <c r="E421" s="400">
        <v>1611</v>
      </c>
      <c r="F421" s="400">
        <v>0</v>
      </c>
      <c r="G421" s="400">
        <v>0</v>
      </c>
      <c r="H421" s="400">
        <v>38</v>
      </c>
      <c r="I421" s="400">
        <v>1611</v>
      </c>
      <c r="J421" s="400">
        <v>13750</v>
      </c>
      <c r="K421" s="400">
        <v>1545000</v>
      </c>
      <c r="L421" s="400">
        <v>0</v>
      </c>
      <c r="M421" s="400">
        <v>0</v>
      </c>
      <c r="N421" s="400">
        <v>0</v>
      </c>
      <c r="O421" s="400">
        <v>0</v>
      </c>
      <c r="P421" s="400">
        <v>0</v>
      </c>
      <c r="Q421" s="400">
        <v>0</v>
      </c>
      <c r="R421" s="400">
        <v>0</v>
      </c>
      <c r="S421" s="400">
        <v>0</v>
      </c>
      <c r="T421" s="400">
        <v>13750</v>
      </c>
      <c r="U421" s="400">
        <v>1545000</v>
      </c>
      <c r="V421" s="400">
        <v>112.36360000000001</v>
      </c>
      <c r="W421" s="400">
        <v>0</v>
      </c>
      <c r="X421" s="400">
        <v>0</v>
      </c>
      <c r="Y421" s="400">
        <v>0</v>
      </c>
      <c r="Z421" s="400">
        <v>0</v>
      </c>
      <c r="AA421" s="400">
        <v>112.36360000000001</v>
      </c>
      <c r="AB421" s="399" t="s">
        <v>27</v>
      </c>
    </row>
    <row r="422" spans="1:28">
      <c r="A422" s="398" t="s">
        <v>183</v>
      </c>
      <c r="B422" s="399" t="s">
        <v>956</v>
      </c>
      <c r="C422" s="399" t="s">
        <v>957</v>
      </c>
      <c r="D422" s="400">
        <v>10</v>
      </c>
      <c r="E422" s="400">
        <v>170</v>
      </c>
      <c r="F422" s="400">
        <v>10</v>
      </c>
      <c r="G422" s="400">
        <v>170</v>
      </c>
      <c r="H422" s="400">
        <v>0</v>
      </c>
      <c r="I422" s="400">
        <v>0</v>
      </c>
      <c r="J422" s="400">
        <v>9604</v>
      </c>
      <c r="K422" s="400">
        <v>305407</v>
      </c>
      <c r="L422" s="400">
        <v>0</v>
      </c>
      <c r="M422" s="400">
        <v>0</v>
      </c>
      <c r="N422" s="400">
        <v>0</v>
      </c>
      <c r="O422" s="400">
        <v>0</v>
      </c>
      <c r="P422" s="400">
        <v>0</v>
      </c>
      <c r="Q422" s="400">
        <v>0</v>
      </c>
      <c r="R422" s="400">
        <v>9604</v>
      </c>
      <c r="S422" s="400">
        <v>305407</v>
      </c>
      <c r="T422" s="400">
        <v>0</v>
      </c>
      <c r="U422" s="400">
        <v>0</v>
      </c>
      <c r="V422" s="400">
        <v>31.8</v>
      </c>
      <c r="W422" s="400">
        <v>0</v>
      </c>
      <c r="X422" s="400">
        <v>0</v>
      </c>
      <c r="Y422" s="400">
        <v>0</v>
      </c>
      <c r="Z422" s="400">
        <v>31.8</v>
      </c>
      <c r="AA422" s="400">
        <v>0</v>
      </c>
      <c r="AB422" s="399" t="s">
        <v>27</v>
      </c>
    </row>
    <row r="423" spans="1:28">
      <c r="A423" s="398" t="s">
        <v>183</v>
      </c>
      <c r="B423" s="399" t="s">
        <v>958</v>
      </c>
      <c r="C423" s="399" t="s">
        <v>959</v>
      </c>
      <c r="D423" s="400">
        <v>3</v>
      </c>
      <c r="E423" s="400">
        <v>66</v>
      </c>
      <c r="F423" s="400">
        <v>3</v>
      </c>
      <c r="G423" s="400">
        <v>66</v>
      </c>
      <c r="H423" s="400">
        <v>0</v>
      </c>
      <c r="I423" s="400">
        <v>0</v>
      </c>
      <c r="J423" s="400">
        <v>5128</v>
      </c>
      <c r="K423" s="400">
        <v>76920</v>
      </c>
      <c r="L423" s="400">
        <v>0</v>
      </c>
      <c r="M423" s="400">
        <v>0</v>
      </c>
      <c r="N423" s="400">
        <v>0</v>
      </c>
      <c r="O423" s="400">
        <v>0</v>
      </c>
      <c r="P423" s="400">
        <v>0</v>
      </c>
      <c r="Q423" s="400">
        <v>0</v>
      </c>
      <c r="R423" s="400">
        <v>5128</v>
      </c>
      <c r="S423" s="400">
        <v>76920</v>
      </c>
      <c r="T423" s="400">
        <v>0</v>
      </c>
      <c r="U423" s="400">
        <v>0</v>
      </c>
      <c r="V423" s="400">
        <v>15</v>
      </c>
      <c r="W423" s="400">
        <v>0</v>
      </c>
      <c r="X423" s="400">
        <v>0</v>
      </c>
      <c r="Y423" s="400">
        <v>0</v>
      </c>
      <c r="Z423" s="400">
        <v>15</v>
      </c>
      <c r="AA423" s="400">
        <v>0</v>
      </c>
      <c r="AB423" s="399" t="s">
        <v>27</v>
      </c>
    </row>
    <row r="424" spans="1:28">
      <c r="A424" s="398" t="s">
        <v>960</v>
      </c>
      <c r="B424" s="399" t="s">
        <v>961</v>
      </c>
      <c r="C424" s="399" t="s">
        <v>962</v>
      </c>
      <c r="D424" s="400">
        <v>75</v>
      </c>
      <c r="E424" s="400">
        <v>2812</v>
      </c>
      <c r="F424" s="400">
        <v>0</v>
      </c>
      <c r="G424" s="400">
        <v>0</v>
      </c>
      <c r="H424" s="400">
        <v>75</v>
      </c>
      <c r="I424" s="400">
        <v>2812</v>
      </c>
      <c r="J424" s="400">
        <v>5689</v>
      </c>
      <c r="K424" s="400">
        <v>271067</v>
      </c>
      <c r="L424" s="400">
        <v>0</v>
      </c>
      <c r="M424" s="400">
        <v>0</v>
      </c>
      <c r="N424" s="400">
        <v>0</v>
      </c>
      <c r="O424" s="400">
        <v>0</v>
      </c>
      <c r="P424" s="400">
        <v>0</v>
      </c>
      <c r="Q424" s="400">
        <v>0</v>
      </c>
      <c r="R424" s="400">
        <v>0</v>
      </c>
      <c r="S424" s="400">
        <v>0</v>
      </c>
      <c r="T424" s="400">
        <v>5689</v>
      </c>
      <c r="U424" s="400">
        <v>271067</v>
      </c>
      <c r="V424" s="400">
        <v>47.647599999999997</v>
      </c>
      <c r="W424" s="400">
        <v>0</v>
      </c>
      <c r="X424" s="400">
        <v>0</v>
      </c>
      <c r="Y424" s="400">
        <v>0</v>
      </c>
      <c r="Z424" s="400">
        <v>0</v>
      </c>
      <c r="AA424" s="400">
        <v>47.647599999999997</v>
      </c>
      <c r="AB424" s="399" t="s">
        <v>27</v>
      </c>
    </row>
    <row r="425" spans="1:28">
      <c r="A425" s="398" t="s">
        <v>960</v>
      </c>
      <c r="B425" s="399" t="s">
        <v>963</v>
      </c>
      <c r="C425" s="399" t="s">
        <v>964</v>
      </c>
      <c r="D425" s="400">
        <v>6</v>
      </c>
      <c r="E425" s="400">
        <v>54</v>
      </c>
      <c r="F425" s="400">
        <v>6</v>
      </c>
      <c r="G425" s="400">
        <v>54</v>
      </c>
      <c r="H425" s="400">
        <v>0</v>
      </c>
      <c r="I425" s="400">
        <v>0</v>
      </c>
      <c r="J425" s="400">
        <v>198</v>
      </c>
      <c r="K425" s="400">
        <v>19228</v>
      </c>
      <c r="L425" s="400">
        <v>0</v>
      </c>
      <c r="M425" s="400">
        <v>0</v>
      </c>
      <c r="N425" s="400">
        <v>0</v>
      </c>
      <c r="O425" s="400">
        <v>0</v>
      </c>
      <c r="P425" s="400">
        <v>0</v>
      </c>
      <c r="Q425" s="400">
        <v>0</v>
      </c>
      <c r="R425" s="400">
        <v>198</v>
      </c>
      <c r="S425" s="400">
        <v>19228</v>
      </c>
      <c r="T425" s="400">
        <v>0</v>
      </c>
      <c r="U425" s="400">
        <v>0</v>
      </c>
      <c r="V425" s="400">
        <v>97.111099999999993</v>
      </c>
      <c r="W425" s="400">
        <v>0</v>
      </c>
      <c r="X425" s="400">
        <v>0</v>
      </c>
      <c r="Y425" s="400">
        <v>0</v>
      </c>
      <c r="Z425" s="400">
        <v>97.111099999999993</v>
      </c>
      <c r="AA425" s="400">
        <v>0</v>
      </c>
      <c r="AB425" s="399" t="s">
        <v>27</v>
      </c>
    </row>
    <row r="426" spans="1:28">
      <c r="A426" s="398" t="s">
        <v>960</v>
      </c>
      <c r="B426" s="399" t="s">
        <v>965</v>
      </c>
      <c r="C426" s="399" t="s">
        <v>966</v>
      </c>
      <c r="D426" s="400">
        <v>42</v>
      </c>
      <c r="E426" s="400">
        <v>1775</v>
      </c>
      <c r="F426" s="400">
        <v>0</v>
      </c>
      <c r="G426" s="400">
        <v>0</v>
      </c>
      <c r="H426" s="400">
        <v>42</v>
      </c>
      <c r="I426" s="400">
        <v>1775</v>
      </c>
      <c r="J426" s="400">
        <v>9589</v>
      </c>
      <c r="K426" s="400">
        <v>163013</v>
      </c>
      <c r="L426" s="400">
        <v>0</v>
      </c>
      <c r="M426" s="400">
        <v>0</v>
      </c>
      <c r="N426" s="400">
        <v>0</v>
      </c>
      <c r="O426" s="400">
        <v>0</v>
      </c>
      <c r="P426" s="400">
        <v>0</v>
      </c>
      <c r="Q426" s="400">
        <v>0</v>
      </c>
      <c r="R426" s="400">
        <v>0</v>
      </c>
      <c r="S426" s="400">
        <v>0</v>
      </c>
      <c r="T426" s="400">
        <v>9589</v>
      </c>
      <c r="U426" s="400">
        <v>163013</v>
      </c>
      <c r="V426" s="400">
        <v>17</v>
      </c>
      <c r="W426" s="400">
        <v>0</v>
      </c>
      <c r="X426" s="400">
        <v>0</v>
      </c>
      <c r="Y426" s="400">
        <v>0</v>
      </c>
      <c r="Z426" s="400">
        <v>0</v>
      </c>
      <c r="AA426" s="400">
        <v>17</v>
      </c>
      <c r="AB426" s="399" t="s">
        <v>27</v>
      </c>
    </row>
    <row r="427" spans="1:28">
      <c r="A427" s="398" t="s">
        <v>960</v>
      </c>
      <c r="B427" s="399" t="s">
        <v>967</v>
      </c>
      <c r="C427" s="399" t="s">
        <v>968</v>
      </c>
      <c r="D427" s="400">
        <v>27</v>
      </c>
      <c r="E427" s="400">
        <v>698</v>
      </c>
      <c r="F427" s="400">
        <v>25</v>
      </c>
      <c r="G427" s="400">
        <v>662</v>
      </c>
      <c r="H427" s="400">
        <v>2</v>
      </c>
      <c r="I427" s="400">
        <v>36</v>
      </c>
      <c r="J427" s="400">
        <v>2371</v>
      </c>
      <c r="K427" s="400">
        <v>203215</v>
      </c>
      <c r="L427" s="400">
        <v>0</v>
      </c>
      <c r="M427" s="400">
        <v>0</v>
      </c>
      <c r="N427" s="400">
        <v>682</v>
      </c>
      <c r="O427" s="400">
        <v>90899</v>
      </c>
      <c r="P427" s="400">
        <v>701</v>
      </c>
      <c r="Q427" s="400">
        <v>63547</v>
      </c>
      <c r="R427" s="400">
        <v>615</v>
      </c>
      <c r="S427" s="400">
        <v>28428</v>
      </c>
      <c r="T427" s="400">
        <v>373</v>
      </c>
      <c r="U427" s="400">
        <v>20341</v>
      </c>
      <c r="V427" s="400">
        <v>85.708600000000004</v>
      </c>
      <c r="W427" s="400">
        <v>0</v>
      </c>
      <c r="X427" s="400">
        <v>133.28299999999999</v>
      </c>
      <c r="Y427" s="400">
        <v>90.651899999999998</v>
      </c>
      <c r="Z427" s="400">
        <v>46.224400000000003</v>
      </c>
      <c r="AA427" s="400">
        <v>54.533499999999997</v>
      </c>
      <c r="AB427" s="399" t="s">
        <v>27</v>
      </c>
    </row>
    <row r="428" spans="1:28">
      <c r="A428" s="398" t="s">
        <v>132</v>
      </c>
      <c r="B428" s="399" t="s">
        <v>969</v>
      </c>
      <c r="C428" s="399" t="s">
        <v>970</v>
      </c>
      <c r="D428" s="400">
        <v>156</v>
      </c>
      <c r="E428" s="400">
        <v>4332</v>
      </c>
      <c r="F428" s="400">
        <v>149</v>
      </c>
      <c r="G428" s="400">
        <v>4049</v>
      </c>
      <c r="H428" s="400">
        <v>7</v>
      </c>
      <c r="I428" s="400">
        <v>283</v>
      </c>
      <c r="J428" s="400">
        <v>12642</v>
      </c>
      <c r="K428" s="400">
        <v>1457037</v>
      </c>
      <c r="L428" s="400">
        <v>365</v>
      </c>
      <c r="M428" s="400">
        <v>87610</v>
      </c>
      <c r="N428" s="400">
        <v>7346</v>
      </c>
      <c r="O428" s="400">
        <v>983332</v>
      </c>
      <c r="P428" s="400">
        <v>991</v>
      </c>
      <c r="Q428" s="400">
        <v>173944</v>
      </c>
      <c r="R428" s="400">
        <v>2640</v>
      </c>
      <c r="S428" s="400">
        <v>147151</v>
      </c>
      <c r="T428" s="400">
        <v>1300</v>
      </c>
      <c r="U428" s="400">
        <v>65000</v>
      </c>
      <c r="V428" s="400">
        <v>115.25369999999999</v>
      </c>
      <c r="W428" s="400">
        <v>240.0274</v>
      </c>
      <c r="X428" s="400">
        <v>133.8595</v>
      </c>
      <c r="Y428" s="400">
        <v>175.52369999999999</v>
      </c>
      <c r="Z428" s="400">
        <v>55.738999999999997</v>
      </c>
      <c r="AA428" s="400">
        <v>50</v>
      </c>
      <c r="AB428" s="399" t="s">
        <v>27</v>
      </c>
    </row>
    <row r="429" spans="1:28">
      <c r="A429" s="398" t="s">
        <v>67</v>
      </c>
      <c r="B429" s="399" t="s">
        <v>971</v>
      </c>
      <c r="C429" s="399" t="s">
        <v>972</v>
      </c>
      <c r="D429" s="400">
        <v>25</v>
      </c>
      <c r="E429" s="400">
        <v>1020</v>
      </c>
      <c r="F429" s="400">
        <v>0</v>
      </c>
      <c r="G429" s="400">
        <v>0</v>
      </c>
      <c r="H429" s="400">
        <v>25</v>
      </c>
      <c r="I429" s="400">
        <v>1020</v>
      </c>
      <c r="J429" s="400">
        <v>4225</v>
      </c>
      <c r="K429" s="400">
        <v>1835099</v>
      </c>
      <c r="L429" s="400">
        <v>0</v>
      </c>
      <c r="M429" s="400">
        <v>0</v>
      </c>
      <c r="N429" s="400">
        <v>0</v>
      </c>
      <c r="O429" s="400">
        <v>0</v>
      </c>
      <c r="P429" s="400">
        <v>0</v>
      </c>
      <c r="Q429" s="400">
        <v>0</v>
      </c>
      <c r="R429" s="400">
        <v>0</v>
      </c>
      <c r="S429" s="400">
        <v>0</v>
      </c>
      <c r="T429" s="400">
        <v>4225</v>
      </c>
      <c r="U429" s="400">
        <v>1835099</v>
      </c>
      <c r="V429" s="400">
        <v>434.34300000000002</v>
      </c>
      <c r="W429" s="400">
        <v>0</v>
      </c>
      <c r="X429" s="400">
        <v>0</v>
      </c>
      <c r="Y429" s="400">
        <v>0</v>
      </c>
      <c r="Z429" s="400">
        <v>0</v>
      </c>
      <c r="AA429" s="400">
        <v>434.34300000000002</v>
      </c>
      <c r="AB429" s="399" t="s">
        <v>27</v>
      </c>
    </row>
    <row r="430" spans="1:28">
      <c r="A430" s="398" t="s">
        <v>67</v>
      </c>
      <c r="B430" s="399" t="s">
        <v>973</v>
      </c>
      <c r="C430" s="399" t="s">
        <v>974</v>
      </c>
      <c r="D430" s="400">
        <v>21</v>
      </c>
      <c r="E430" s="400">
        <v>864</v>
      </c>
      <c r="F430" s="400">
        <v>0</v>
      </c>
      <c r="G430" s="400">
        <v>0</v>
      </c>
      <c r="H430" s="400">
        <v>21</v>
      </c>
      <c r="I430" s="400">
        <v>864</v>
      </c>
      <c r="J430" s="400">
        <v>8428</v>
      </c>
      <c r="K430" s="400">
        <v>205129</v>
      </c>
      <c r="L430" s="400">
        <v>0</v>
      </c>
      <c r="M430" s="400">
        <v>0</v>
      </c>
      <c r="N430" s="400">
        <v>0</v>
      </c>
      <c r="O430" s="400">
        <v>0</v>
      </c>
      <c r="P430" s="400">
        <v>0</v>
      </c>
      <c r="Q430" s="400">
        <v>0</v>
      </c>
      <c r="R430" s="400">
        <v>0</v>
      </c>
      <c r="S430" s="400">
        <v>0</v>
      </c>
      <c r="T430" s="400">
        <v>8428</v>
      </c>
      <c r="U430" s="400">
        <v>205129</v>
      </c>
      <c r="V430" s="400">
        <v>24.338999999999999</v>
      </c>
      <c r="W430" s="400">
        <v>0</v>
      </c>
      <c r="X430" s="400">
        <v>0</v>
      </c>
      <c r="Y430" s="400">
        <v>0</v>
      </c>
      <c r="Z430" s="400">
        <v>0</v>
      </c>
      <c r="AA430" s="400">
        <v>24.338999999999999</v>
      </c>
      <c r="AB430" s="399" t="s">
        <v>27</v>
      </c>
    </row>
    <row r="431" spans="1:28">
      <c r="A431" s="398" t="s">
        <v>164</v>
      </c>
      <c r="B431" s="399" t="s">
        <v>975</v>
      </c>
      <c r="C431" s="399" t="s">
        <v>976</v>
      </c>
      <c r="D431" s="400">
        <v>92</v>
      </c>
      <c r="E431" s="400">
        <v>506</v>
      </c>
      <c r="F431" s="400">
        <v>92</v>
      </c>
      <c r="G431" s="400">
        <v>506</v>
      </c>
      <c r="H431" s="400">
        <v>0</v>
      </c>
      <c r="I431" s="400">
        <v>0</v>
      </c>
      <c r="J431" s="400">
        <v>24100</v>
      </c>
      <c r="K431" s="400">
        <v>2305800</v>
      </c>
      <c r="L431" s="400">
        <v>0</v>
      </c>
      <c r="M431" s="400">
        <v>0</v>
      </c>
      <c r="N431" s="400">
        <v>0</v>
      </c>
      <c r="O431" s="400">
        <v>0</v>
      </c>
      <c r="P431" s="400">
        <v>24100</v>
      </c>
      <c r="Q431" s="400">
        <v>2305800</v>
      </c>
      <c r="R431" s="400">
        <v>0</v>
      </c>
      <c r="S431" s="400">
        <v>0</v>
      </c>
      <c r="T431" s="400">
        <v>0</v>
      </c>
      <c r="U431" s="400">
        <v>0</v>
      </c>
      <c r="V431" s="400">
        <v>95.676299999999998</v>
      </c>
      <c r="W431" s="400">
        <v>0</v>
      </c>
      <c r="X431" s="400">
        <v>0</v>
      </c>
      <c r="Y431" s="400">
        <v>95.676299999999998</v>
      </c>
      <c r="Z431" s="400">
        <v>0</v>
      </c>
      <c r="AA431" s="400">
        <v>0</v>
      </c>
      <c r="AB431" s="399" t="s">
        <v>27</v>
      </c>
    </row>
    <row r="432" spans="1:28">
      <c r="A432" s="398" t="s">
        <v>174</v>
      </c>
      <c r="B432" s="399" t="s">
        <v>977</v>
      </c>
      <c r="C432" s="399" t="s">
        <v>978</v>
      </c>
      <c r="D432" s="400">
        <v>15</v>
      </c>
      <c r="E432" s="400">
        <v>117</v>
      </c>
      <c r="F432" s="400">
        <v>15</v>
      </c>
      <c r="G432" s="400">
        <v>117</v>
      </c>
      <c r="H432" s="400">
        <v>0</v>
      </c>
      <c r="I432" s="400">
        <v>0</v>
      </c>
      <c r="J432" s="400">
        <v>3513</v>
      </c>
      <c r="K432" s="400">
        <v>595541</v>
      </c>
      <c r="L432" s="400">
        <v>0</v>
      </c>
      <c r="M432" s="400">
        <v>0</v>
      </c>
      <c r="N432" s="400">
        <v>0</v>
      </c>
      <c r="O432" s="400">
        <v>0</v>
      </c>
      <c r="P432" s="400">
        <v>2901</v>
      </c>
      <c r="Q432" s="400">
        <v>569543</v>
      </c>
      <c r="R432" s="400">
        <v>612</v>
      </c>
      <c r="S432" s="400">
        <v>25998</v>
      </c>
      <c r="T432" s="400">
        <v>0</v>
      </c>
      <c r="U432" s="400">
        <v>0</v>
      </c>
      <c r="V432" s="400">
        <v>169.5249</v>
      </c>
      <c r="W432" s="400">
        <v>0</v>
      </c>
      <c r="X432" s="400">
        <v>0</v>
      </c>
      <c r="Y432" s="400">
        <v>196.32640000000001</v>
      </c>
      <c r="Z432" s="400">
        <v>42.480400000000003</v>
      </c>
      <c r="AA432" s="400">
        <v>0</v>
      </c>
      <c r="AB432" s="399" t="s">
        <v>27</v>
      </c>
    </row>
    <row r="433" spans="1:28">
      <c r="A433" s="398" t="s">
        <v>164</v>
      </c>
      <c r="B433" s="399" t="s">
        <v>979</v>
      </c>
      <c r="C433" s="399" t="s">
        <v>980</v>
      </c>
      <c r="D433" s="400">
        <v>6</v>
      </c>
      <c r="E433" s="400">
        <v>108</v>
      </c>
      <c r="F433" s="400">
        <v>0</v>
      </c>
      <c r="G433" s="400">
        <v>0</v>
      </c>
      <c r="H433" s="400">
        <v>6</v>
      </c>
      <c r="I433" s="400">
        <v>108</v>
      </c>
      <c r="J433" s="400">
        <v>38441</v>
      </c>
      <c r="K433" s="400">
        <v>230646</v>
      </c>
      <c r="L433" s="400">
        <v>0</v>
      </c>
      <c r="M433" s="400">
        <v>0</v>
      </c>
      <c r="N433" s="400">
        <v>0</v>
      </c>
      <c r="O433" s="400">
        <v>0</v>
      </c>
      <c r="P433" s="400">
        <v>0</v>
      </c>
      <c r="Q433" s="400">
        <v>0</v>
      </c>
      <c r="R433" s="400">
        <v>0</v>
      </c>
      <c r="S433" s="400">
        <v>0</v>
      </c>
      <c r="T433" s="400">
        <v>38441</v>
      </c>
      <c r="U433" s="400">
        <v>230646</v>
      </c>
      <c r="V433" s="400">
        <v>6</v>
      </c>
      <c r="W433" s="400">
        <v>0</v>
      </c>
      <c r="X433" s="400">
        <v>0</v>
      </c>
      <c r="Y433" s="400">
        <v>0</v>
      </c>
      <c r="Z433" s="400">
        <v>0</v>
      </c>
      <c r="AA433" s="400">
        <v>6</v>
      </c>
      <c r="AB433" s="399" t="s">
        <v>27</v>
      </c>
    </row>
    <row r="434" spans="1:28">
      <c r="A434" s="398" t="s">
        <v>164</v>
      </c>
      <c r="B434" s="399" t="s">
        <v>981</v>
      </c>
      <c r="C434" s="399" t="s">
        <v>982</v>
      </c>
      <c r="D434" s="400">
        <v>23</v>
      </c>
      <c r="E434" s="400">
        <v>627</v>
      </c>
      <c r="F434" s="400">
        <v>0</v>
      </c>
      <c r="G434" s="400">
        <v>0</v>
      </c>
      <c r="H434" s="400">
        <v>23</v>
      </c>
      <c r="I434" s="400">
        <v>627</v>
      </c>
      <c r="J434" s="400">
        <v>2405</v>
      </c>
      <c r="K434" s="400">
        <v>312650</v>
      </c>
      <c r="L434" s="400">
        <v>0</v>
      </c>
      <c r="M434" s="400">
        <v>0</v>
      </c>
      <c r="N434" s="400">
        <v>0</v>
      </c>
      <c r="O434" s="400">
        <v>0</v>
      </c>
      <c r="P434" s="400">
        <v>0</v>
      </c>
      <c r="Q434" s="400">
        <v>0</v>
      </c>
      <c r="R434" s="400">
        <v>0</v>
      </c>
      <c r="S434" s="400">
        <v>0</v>
      </c>
      <c r="T434" s="400">
        <v>2405</v>
      </c>
      <c r="U434" s="400">
        <v>312650</v>
      </c>
      <c r="V434" s="400">
        <v>130</v>
      </c>
      <c r="W434" s="400">
        <v>0</v>
      </c>
      <c r="X434" s="400">
        <v>0</v>
      </c>
      <c r="Y434" s="400">
        <v>0</v>
      </c>
      <c r="Z434" s="400">
        <v>0</v>
      </c>
      <c r="AA434" s="400">
        <v>130</v>
      </c>
      <c r="AB434" s="399" t="s">
        <v>27</v>
      </c>
    </row>
    <row r="435" spans="1:28">
      <c r="A435" s="398" t="s">
        <v>164</v>
      </c>
      <c r="B435" s="399" t="s">
        <v>983</v>
      </c>
      <c r="C435" s="399" t="s">
        <v>984</v>
      </c>
      <c r="D435" s="400">
        <v>81</v>
      </c>
      <c r="E435" s="400">
        <v>1764</v>
      </c>
      <c r="F435" s="400">
        <v>81</v>
      </c>
      <c r="G435" s="400">
        <v>1764</v>
      </c>
      <c r="H435" s="400">
        <v>0</v>
      </c>
      <c r="I435" s="400">
        <v>0</v>
      </c>
      <c r="J435" s="400">
        <v>8775</v>
      </c>
      <c r="K435" s="400">
        <v>1744700</v>
      </c>
      <c r="L435" s="400">
        <v>3040</v>
      </c>
      <c r="M435" s="400">
        <v>1045800</v>
      </c>
      <c r="N435" s="400">
        <v>285</v>
      </c>
      <c r="O435" s="400">
        <v>79500</v>
      </c>
      <c r="P435" s="400">
        <v>5400</v>
      </c>
      <c r="Q435" s="400">
        <v>616600</v>
      </c>
      <c r="R435" s="400">
        <v>50</v>
      </c>
      <c r="S435" s="400">
        <v>2800</v>
      </c>
      <c r="T435" s="400">
        <v>0</v>
      </c>
      <c r="U435" s="400">
        <v>0</v>
      </c>
      <c r="V435" s="400">
        <v>198.8262</v>
      </c>
      <c r="W435" s="400">
        <v>344.01319999999998</v>
      </c>
      <c r="X435" s="400">
        <v>278.94740000000002</v>
      </c>
      <c r="Y435" s="400">
        <v>114.18519999999999</v>
      </c>
      <c r="Z435" s="400">
        <v>56</v>
      </c>
      <c r="AA435" s="400">
        <v>0</v>
      </c>
      <c r="AB435" s="399" t="s">
        <v>27</v>
      </c>
    </row>
    <row r="436" spans="1:28">
      <c r="A436" s="398" t="s">
        <v>164</v>
      </c>
      <c r="B436" s="399" t="s">
        <v>985</v>
      </c>
      <c r="C436" s="399" t="s">
        <v>986</v>
      </c>
      <c r="D436" s="400">
        <v>36</v>
      </c>
      <c r="E436" s="400">
        <v>1911</v>
      </c>
      <c r="F436" s="400">
        <v>0</v>
      </c>
      <c r="G436" s="400">
        <v>0</v>
      </c>
      <c r="H436" s="400">
        <v>36</v>
      </c>
      <c r="I436" s="400">
        <v>1911</v>
      </c>
      <c r="J436" s="400">
        <v>18369</v>
      </c>
      <c r="K436" s="400">
        <v>2563574</v>
      </c>
      <c r="L436" s="400">
        <v>0</v>
      </c>
      <c r="M436" s="400">
        <v>0</v>
      </c>
      <c r="N436" s="400">
        <v>0</v>
      </c>
      <c r="O436" s="400">
        <v>0</v>
      </c>
      <c r="P436" s="400">
        <v>0</v>
      </c>
      <c r="Q436" s="400">
        <v>0</v>
      </c>
      <c r="R436" s="400">
        <v>0</v>
      </c>
      <c r="S436" s="400">
        <v>0</v>
      </c>
      <c r="T436" s="400">
        <v>18369</v>
      </c>
      <c r="U436" s="400">
        <v>2563574</v>
      </c>
      <c r="V436" s="400">
        <v>139.5598</v>
      </c>
      <c r="W436" s="400">
        <v>0</v>
      </c>
      <c r="X436" s="400">
        <v>0</v>
      </c>
      <c r="Y436" s="400">
        <v>0</v>
      </c>
      <c r="Z436" s="400">
        <v>0</v>
      </c>
      <c r="AA436" s="400">
        <v>139.5598</v>
      </c>
      <c r="AB436" s="399" t="s">
        <v>27</v>
      </c>
    </row>
    <row r="437" spans="1:28">
      <c r="A437" s="398" t="s">
        <v>164</v>
      </c>
      <c r="B437" s="399" t="s">
        <v>987</v>
      </c>
      <c r="C437" s="399" t="s">
        <v>988</v>
      </c>
      <c r="D437" s="400">
        <v>20</v>
      </c>
      <c r="E437" s="400">
        <v>855</v>
      </c>
      <c r="F437" s="400">
        <v>0</v>
      </c>
      <c r="G437" s="400">
        <v>0</v>
      </c>
      <c r="H437" s="400">
        <v>20</v>
      </c>
      <c r="I437" s="400">
        <v>855</v>
      </c>
      <c r="J437" s="400">
        <v>1093</v>
      </c>
      <c r="K437" s="400">
        <v>27325</v>
      </c>
      <c r="L437" s="400">
        <v>0</v>
      </c>
      <c r="M437" s="400">
        <v>0</v>
      </c>
      <c r="N437" s="400">
        <v>0</v>
      </c>
      <c r="O437" s="400">
        <v>0</v>
      </c>
      <c r="P437" s="400">
        <v>0</v>
      </c>
      <c r="Q437" s="400">
        <v>0</v>
      </c>
      <c r="R437" s="400">
        <v>0</v>
      </c>
      <c r="S437" s="400">
        <v>0</v>
      </c>
      <c r="T437" s="400">
        <v>1093</v>
      </c>
      <c r="U437" s="400">
        <v>27325</v>
      </c>
      <c r="V437" s="400">
        <v>25</v>
      </c>
      <c r="W437" s="400">
        <v>0</v>
      </c>
      <c r="X437" s="400">
        <v>0</v>
      </c>
      <c r="Y437" s="400">
        <v>0</v>
      </c>
      <c r="Z437" s="400">
        <v>0</v>
      </c>
      <c r="AA437" s="400">
        <v>25</v>
      </c>
      <c r="AB437" s="399" t="s">
        <v>27</v>
      </c>
    </row>
    <row r="438" spans="1:28">
      <c r="A438" s="398" t="s">
        <v>50</v>
      </c>
      <c r="B438" s="399" t="s">
        <v>989</v>
      </c>
      <c r="C438" s="399" t="s">
        <v>990</v>
      </c>
      <c r="D438" s="400">
        <v>27</v>
      </c>
      <c r="E438" s="400">
        <v>1082</v>
      </c>
      <c r="F438" s="400">
        <v>0</v>
      </c>
      <c r="G438" s="400">
        <v>0</v>
      </c>
      <c r="H438" s="400">
        <v>27</v>
      </c>
      <c r="I438" s="400">
        <v>1082</v>
      </c>
      <c r="J438" s="400">
        <v>5916</v>
      </c>
      <c r="K438" s="400">
        <v>1419840</v>
      </c>
      <c r="L438" s="400">
        <v>0</v>
      </c>
      <c r="M438" s="400">
        <v>0</v>
      </c>
      <c r="N438" s="400">
        <v>0</v>
      </c>
      <c r="O438" s="400">
        <v>0</v>
      </c>
      <c r="P438" s="400">
        <v>0</v>
      </c>
      <c r="Q438" s="400">
        <v>0</v>
      </c>
      <c r="R438" s="400">
        <v>0</v>
      </c>
      <c r="S438" s="400">
        <v>0</v>
      </c>
      <c r="T438" s="400">
        <v>5916</v>
      </c>
      <c r="U438" s="400">
        <v>1419840</v>
      </c>
      <c r="V438" s="400">
        <v>240</v>
      </c>
      <c r="W438" s="400">
        <v>0</v>
      </c>
      <c r="X438" s="400">
        <v>0</v>
      </c>
      <c r="Y438" s="400">
        <v>0</v>
      </c>
      <c r="Z438" s="400">
        <v>0</v>
      </c>
      <c r="AA438" s="400">
        <v>240</v>
      </c>
      <c r="AB438" s="399" t="s">
        <v>27</v>
      </c>
    </row>
    <row r="439" spans="1:28">
      <c r="A439" s="398" t="s">
        <v>50</v>
      </c>
      <c r="B439" s="399" t="s">
        <v>991</v>
      </c>
      <c r="C439" s="399" t="s">
        <v>992</v>
      </c>
      <c r="D439" s="400">
        <v>10</v>
      </c>
      <c r="E439" s="400">
        <v>390</v>
      </c>
      <c r="F439" s="400">
        <v>0</v>
      </c>
      <c r="G439" s="400">
        <v>0</v>
      </c>
      <c r="H439" s="400">
        <v>10</v>
      </c>
      <c r="I439" s="400">
        <v>390</v>
      </c>
      <c r="J439" s="400">
        <v>6233</v>
      </c>
      <c r="K439" s="400">
        <v>34280</v>
      </c>
      <c r="L439" s="400">
        <v>0</v>
      </c>
      <c r="M439" s="400">
        <v>0</v>
      </c>
      <c r="N439" s="400">
        <v>0</v>
      </c>
      <c r="O439" s="400">
        <v>0</v>
      </c>
      <c r="P439" s="400">
        <v>0</v>
      </c>
      <c r="Q439" s="400">
        <v>0</v>
      </c>
      <c r="R439" s="400">
        <v>0</v>
      </c>
      <c r="S439" s="400">
        <v>0</v>
      </c>
      <c r="T439" s="400">
        <v>6233</v>
      </c>
      <c r="U439" s="400">
        <v>34280</v>
      </c>
      <c r="V439" s="400">
        <v>5.4997999999999996</v>
      </c>
      <c r="W439" s="400">
        <v>0</v>
      </c>
      <c r="X439" s="400">
        <v>0</v>
      </c>
      <c r="Y439" s="400">
        <v>0</v>
      </c>
      <c r="Z439" s="400">
        <v>0</v>
      </c>
      <c r="AA439" s="400">
        <v>5.4997999999999996</v>
      </c>
      <c r="AB439" s="399" t="s">
        <v>27</v>
      </c>
    </row>
    <row r="440" spans="1:28">
      <c r="A440" s="398" t="s">
        <v>147</v>
      </c>
      <c r="B440" s="399" t="s">
        <v>993</v>
      </c>
      <c r="C440" s="399" t="s">
        <v>994</v>
      </c>
      <c r="D440" s="400">
        <v>27</v>
      </c>
      <c r="E440" s="400">
        <v>1015</v>
      </c>
      <c r="F440" s="400">
        <v>0</v>
      </c>
      <c r="G440" s="400">
        <v>0</v>
      </c>
      <c r="H440" s="400">
        <v>27</v>
      </c>
      <c r="I440" s="400">
        <v>1015</v>
      </c>
      <c r="J440" s="400">
        <v>7682</v>
      </c>
      <c r="K440" s="400">
        <v>3551389</v>
      </c>
      <c r="L440" s="400">
        <v>0</v>
      </c>
      <c r="M440" s="400">
        <v>0</v>
      </c>
      <c r="N440" s="400">
        <v>0</v>
      </c>
      <c r="O440" s="400">
        <v>0</v>
      </c>
      <c r="P440" s="400">
        <v>0</v>
      </c>
      <c r="Q440" s="400">
        <v>0</v>
      </c>
      <c r="R440" s="400">
        <v>0</v>
      </c>
      <c r="S440" s="400">
        <v>0</v>
      </c>
      <c r="T440" s="400">
        <v>7682</v>
      </c>
      <c r="U440" s="400">
        <v>3551389</v>
      </c>
      <c r="V440" s="400">
        <v>462.30009999999999</v>
      </c>
      <c r="W440" s="400">
        <v>0</v>
      </c>
      <c r="X440" s="400">
        <v>0</v>
      </c>
      <c r="Y440" s="400">
        <v>0</v>
      </c>
      <c r="Z440" s="400">
        <v>0</v>
      </c>
      <c r="AA440" s="400">
        <v>462.30009999999999</v>
      </c>
      <c r="AB440" s="399" t="s">
        <v>27</v>
      </c>
    </row>
    <row r="441" spans="1:28">
      <c r="A441" s="398" t="s">
        <v>402</v>
      </c>
      <c r="B441" s="399" t="s">
        <v>995</v>
      </c>
      <c r="C441" s="399" t="s">
        <v>996</v>
      </c>
      <c r="D441" s="400">
        <v>41</v>
      </c>
      <c r="E441" s="400">
        <v>1559</v>
      </c>
      <c r="F441" s="400">
        <v>0</v>
      </c>
      <c r="G441" s="400">
        <v>0</v>
      </c>
      <c r="H441" s="400">
        <v>41</v>
      </c>
      <c r="I441" s="400">
        <v>1559</v>
      </c>
      <c r="J441" s="400">
        <v>11340</v>
      </c>
      <c r="K441" s="400">
        <v>4944240</v>
      </c>
      <c r="L441" s="400">
        <v>0</v>
      </c>
      <c r="M441" s="400">
        <v>0</v>
      </c>
      <c r="N441" s="400">
        <v>0</v>
      </c>
      <c r="O441" s="400">
        <v>0</v>
      </c>
      <c r="P441" s="400">
        <v>0</v>
      </c>
      <c r="Q441" s="400">
        <v>0</v>
      </c>
      <c r="R441" s="400">
        <v>0</v>
      </c>
      <c r="S441" s="400">
        <v>0</v>
      </c>
      <c r="T441" s="400">
        <v>11340</v>
      </c>
      <c r="U441" s="400">
        <v>4944240</v>
      </c>
      <c r="V441" s="400">
        <v>436</v>
      </c>
      <c r="W441" s="400">
        <v>0</v>
      </c>
      <c r="X441" s="400">
        <v>0</v>
      </c>
      <c r="Y441" s="400">
        <v>0</v>
      </c>
      <c r="Z441" s="400">
        <v>0</v>
      </c>
      <c r="AA441" s="400">
        <v>436</v>
      </c>
      <c r="AB441" s="399" t="s">
        <v>27</v>
      </c>
    </row>
    <row r="442" spans="1:28">
      <c r="A442" s="398" t="s">
        <v>315</v>
      </c>
      <c r="B442" s="399" t="s">
        <v>997</v>
      </c>
      <c r="C442" s="399" t="s">
        <v>998</v>
      </c>
      <c r="D442" s="400">
        <v>38</v>
      </c>
      <c r="E442" s="400">
        <v>1303</v>
      </c>
      <c r="F442" s="400">
        <v>0</v>
      </c>
      <c r="G442" s="400">
        <v>0</v>
      </c>
      <c r="H442" s="400">
        <v>38</v>
      </c>
      <c r="I442" s="400">
        <v>1303</v>
      </c>
      <c r="J442" s="400">
        <v>21083</v>
      </c>
      <c r="K442" s="400">
        <v>8517092</v>
      </c>
      <c r="L442" s="400">
        <v>0</v>
      </c>
      <c r="M442" s="400">
        <v>0</v>
      </c>
      <c r="N442" s="400">
        <v>0</v>
      </c>
      <c r="O442" s="400">
        <v>0</v>
      </c>
      <c r="P442" s="400">
        <v>0</v>
      </c>
      <c r="Q442" s="400">
        <v>0</v>
      </c>
      <c r="R442" s="400">
        <v>0</v>
      </c>
      <c r="S442" s="400">
        <v>0</v>
      </c>
      <c r="T442" s="400">
        <v>21083</v>
      </c>
      <c r="U442" s="400">
        <v>8517092</v>
      </c>
      <c r="V442" s="400">
        <v>403.97910000000002</v>
      </c>
      <c r="W442" s="400">
        <v>0</v>
      </c>
      <c r="X442" s="400">
        <v>0</v>
      </c>
      <c r="Y442" s="400">
        <v>0</v>
      </c>
      <c r="Z442" s="400">
        <v>0</v>
      </c>
      <c r="AA442" s="400">
        <v>403.97910000000002</v>
      </c>
      <c r="AB442" s="399" t="s">
        <v>27</v>
      </c>
    </row>
    <row r="443" spans="1:28">
      <c r="A443" s="398" t="s">
        <v>315</v>
      </c>
      <c r="B443" s="399" t="s">
        <v>999</v>
      </c>
      <c r="C443" s="399" t="s">
        <v>1000</v>
      </c>
      <c r="D443" s="400">
        <v>37</v>
      </c>
      <c r="E443" s="400">
        <v>878</v>
      </c>
      <c r="F443" s="400">
        <v>0</v>
      </c>
      <c r="G443" s="400">
        <v>0</v>
      </c>
      <c r="H443" s="400">
        <v>37</v>
      </c>
      <c r="I443" s="400">
        <v>878</v>
      </c>
      <c r="J443" s="400">
        <v>7638</v>
      </c>
      <c r="K443" s="400">
        <v>679782</v>
      </c>
      <c r="L443" s="400">
        <v>0</v>
      </c>
      <c r="M443" s="400">
        <v>0</v>
      </c>
      <c r="N443" s="400">
        <v>0</v>
      </c>
      <c r="O443" s="400">
        <v>0</v>
      </c>
      <c r="P443" s="400">
        <v>0</v>
      </c>
      <c r="Q443" s="400">
        <v>0</v>
      </c>
      <c r="R443" s="400">
        <v>0</v>
      </c>
      <c r="S443" s="400">
        <v>0</v>
      </c>
      <c r="T443" s="400">
        <v>7638</v>
      </c>
      <c r="U443" s="400">
        <v>679782</v>
      </c>
      <c r="V443" s="400">
        <v>89</v>
      </c>
      <c r="W443" s="400">
        <v>0</v>
      </c>
      <c r="X443" s="400">
        <v>0</v>
      </c>
      <c r="Y443" s="400">
        <v>0</v>
      </c>
      <c r="Z443" s="400">
        <v>0</v>
      </c>
      <c r="AA443" s="400">
        <v>89</v>
      </c>
      <c r="AB443" s="399" t="s">
        <v>27</v>
      </c>
    </row>
    <row r="444" spans="1:28">
      <c r="A444" s="398" t="s">
        <v>633</v>
      </c>
      <c r="B444" s="399" t="s">
        <v>1001</v>
      </c>
      <c r="C444" s="399" t="s">
        <v>1002</v>
      </c>
      <c r="D444" s="400">
        <v>3</v>
      </c>
      <c r="E444" s="400">
        <v>131</v>
      </c>
      <c r="F444" s="400">
        <v>0</v>
      </c>
      <c r="G444" s="400">
        <v>0</v>
      </c>
      <c r="H444" s="400">
        <v>3</v>
      </c>
      <c r="I444" s="400">
        <v>131</v>
      </c>
      <c r="J444" s="400">
        <v>840</v>
      </c>
      <c r="K444" s="400">
        <v>155100</v>
      </c>
      <c r="L444" s="400">
        <v>0</v>
      </c>
      <c r="M444" s="400">
        <v>0</v>
      </c>
      <c r="N444" s="400">
        <v>0</v>
      </c>
      <c r="O444" s="400">
        <v>0</v>
      </c>
      <c r="P444" s="400">
        <v>0</v>
      </c>
      <c r="Q444" s="400">
        <v>0</v>
      </c>
      <c r="R444" s="400">
        <v>0</v>
      </c>
      <c r="S444" s="400">
        <v>0</v>
      </c>
      <c r="T444" s="400">
        <v>840</v>
      </c>
      <c r="U444" s="400">
        <v>155100</v>
      </c>
      <c r="V444" s="400">
        <v>184.6429</v>
      </c>
      <c r="W444" s="400">
        <v>0</v>
      </c>
      <c r="X444" s="400">
        <v>0</v>
      </c>
      <c r="Y444" s="400">
        <v>0</v>
      </c>
      <c r="Z444" s="400">
        <v>0</v>
      </c>
      <c r="AA444" s="400">
        <v>184.6429</v>
      </c>
      <c r="AB444" s="399" t="s">
        <v>27</v>
      </c>
    </row>
    <row r="445" spans="1:28">
      <c r="A445" s="398" t="s">
        <v>315</v>
      </c>
      <c r="B445" s="399" t="s">
        <v>1003</v>
      </c>
      <c r="C445" s="399" t="s">
        <v>1004</v>
      </c>
      <c r="D445" s="400">
        <v>33</v>
      </c>
      <c r="E445" s="400">
        <v>1242</v>
      </c>
      <c r="F445" s="400">
        <v>0</v>
      </c>
      <c r="G445" s="400">
        <v>0</v>
      </c>
      <c r="H445" s="400">
        <v>33</v>
      </c>
      <c r="I445" s="400">
        <v>1242</v>
      </c>
      <c r="J445" s="400">
        <v>5803</v>
      </c>
      <c r="K445" s="400">
        <v>1745184</v>
      </c>
      <c r="L445" s="400">
        <v>0</v>
      </c>
      <c r="M445" s="400">
        <v>0</v>
      </c>
      <c r="N445" s="400">
        <v>0</v>
      </c>
      <c r="O445" s="400">
        <v>0</v>
      </c>
      <c r="P445" s="400">
        <v>0</v>
      </c>
      <c r="Q445" s="400">
        <v>0</v>
      </c>
      <c r="R445" s="400">
        <v>0</v>
      </c>
      <c r="S445" s="400">
        <v>0</v>
      </c>
      <c r="T445" s="400">
        <v>5803</v>
      </c>
      <c r="U445" s="400">
        <v>1745184</v>
      </c>
      <c r="V445" s="400">
        <v>300.73820000000001</v>
      </c>
      <c r="W445" s="400">
        <v>0</v>
      </c>
      <c r="X445" s="400">
        <v>0</v>
      </c>
      <c r="Y445" s="400">
        <v>0</v>
      </c>
      <c r="Z445" s="400">
        <v>0</v>
      </c>
      <c r="AA445" s="400">
        <v>300.73820000000001</v>
      </c>
      <c r="AB445" s="399" t="s">
        <v>27</v>
      </c>
    </row>
    <row r="446" spans="1:28">
      <c r="A446" s="398" t="s">
        <v>315</v>
      </c>
      <c r="B446" s="399" t="s">
        <v>1005</v>
      </c>
      <c r="C446" s="399" t="s">
        <v>1006</v>
      </c>
      <c r="D446" s="400">
        <v>6</v>
      </c>
      <c r="E446" s="400">
        <v>280</v>
      </c>
      <c r="F446" s="400">
        <v>0</v>
      </c>
      <c r="G446" s="400">
        <v>0</v>
      </c>
      <c r="H446" s="400">
        <v>6</v>
      </c>
      <c r="I446" s="400">
        <v>280</v>
      </c>
      <c r="J446" s="400">
        <v>1685</v>
      </c>
      <c r="K446" s="400">
        <v>227475</v>
      </c>
      <c r="L446" s="400">
        <v>0</v>
      </c>
      <c r="M446" s="400">
        <v>0</v>
      </c>
      <c r="N446" s="400">
        <v>0</v>
      </c>
      <c r="O446" s="400">
        <v>0</v>
      </c>
      <c r="P446" s="400">
        <v>0</v>
      </c>
      <c r="Q446" s="400">
        <v>0</v>
      </c>
      <c r="R446" s="400">
        <v>0</v>
      </c>
      <c r="S446" s="400">
        <v>0</v>
      </c>
      <c r="T446" s="400">
        <v>1685</v>
      </c>
      <c r="U446" s="400">
        <v>227475</v>
      </c>
      <c r="V446" s="400">
        <v>135</v>
      </c>
      <c r="W446" s="400">
        <v>0</v>
      </c>
      <c r="X446" s="400">
        <v>0</v>
      </c>
      <c r="Y446" s="400">
        <v>0</v>
      </c>
      <c r="Z446" s="400">
        <v>0</v>
      </c>
      <c r="AA446" s="400">
        <v>135</v>
      </c>
      <c r="AB446" s="399" t="s">
        <v>27</v>
      </c>
    </row>
    <row r="447" spans="1:28">
      <c r="A447" s="398" t="s">
        <v>174</v>
      </c>
      <c r="B447" s="399" t="s">
        <v>1007</v>
      </c>
      <c r="C447" s="399" t="s">
        <v>1008</v>
      </c>
      <c r="D447" s="400">
        <v>63</v>
      </c>
      <c r="E447" s="400">
        <v>1032</v>
      </c>
      <c r="F447" s="400">
        <v>54</v>
      </c>
      <c r="G447" s="400">
        <v>840</v>
      </c>
      <c r="H447" s="400">
        <v>9</v>
      </c>
      <c r="I447" s="400">
        <v>192</v>
      </c>
      <c r="J447" s="400">
        <v>26405</v>
      </c>
      <c r="K447" s="400">
        <v>1056182</v>
      </c>
      <c r="L447" s="400">
        <v>0</v>
      </c>
      <c r="M447" s="400">
        <v>0</v>
      </c>
      <c r="N447" s="400">
        <v>0</v>
      </c>
      <c r="O447" s="400">
        <v>0</v>
      </c>
      <c r="P447" s="400">
        <v>0</v>
      </c>
      <c r="Q447" s="400">
        <v>0</v>
      </c>
      <c r="R447" s="400">
        <v>24099</v>
      </c>
      <c r="S447" s="400">
        <v>963950</v>
      </c>
      <c r="T447" s="400">
        <v>2306</v>
      </c>
      <c r="U447" s="400">
        <v>92232</v>
      </c>
      <c r="V447" s="400">
        <v>39.999299999999998</v>
      </c>
      <c r="W447" s="400">
        <v>0</v>
      </c>
      <c r="X447" s="400">
        <v>0</v>
      </c>
      <c r="Y447" s="400">
        <v>0</v>
      </c>
      <c r="Z447" s="400">
        <v>39.999600000000001</v>
      </c>
      <c r="AA447" s="400">
        <v>39.996499999999997</v>
      </c>
      <c r="AB447" s="399" t="s">
        <v>27</v>
      </c>
    </row>
    <row r="448" spans="1:28">
      <c r="A448" s="398" t="s">
        <v>95</v>
      </c>
      <c r="B448" s="399" t="s">
        <v>1009</v>
      </c>
      <c r="C448" s="399" t="s">
        <v>1010</v>
      </c>
      <c r="D448" s="400">
        <v>51</v>
      </c>
      <c r="E448" s="400">
        <v>1394</v>
      </c>
      <c r="F448" s="400">
        <v>40</v>
      </c>
      <c r="G448" s="400">
        <v>910</v>
      </c>
      <c r="H448" s="400">
        <v>11</v>
      </c>
      <c r="I448" s="400">
        <v>484</v>
      </c>
      <c r="J448" s="400">
        <v>6320</v>
      </c>
      <c r="K448" s="400">
        <v>820500</v>
      </c>
      <c r="L448" s="400">
        <v>1450</v>
      </c>
      <c r="M448" s="400">
        <v>290000</v>
      </c>
      <c r="N448" s="400">
        <v>1410</v>
      </c>
      <c r="O448" s="400">
        <v>211500</v>
      </c>
      <c r="P448" s="400">
        <v>1350</v>
      </c>
      <c r="Q448" s="400">
        <v>108000</v>
      </c>
      <c r="R448" s="400">
        <v>0</v>
      </c>
      <c r="S448" s="400">
        <v>0</v>
      </c>
      <c r="T448" s="400">
        <v>2110</v>
      </c>
      <c r="U448" s="400">
        <v>211000</v>
      </c>
      <c r="V448" s="400">
        <v>129.82589999999999</v>
      </c>
      <c r="W448" s="400">
        <v>200</v>
      </c>
      <c r="X448" s="400">
        <v>150</v>
      </c>
      <c r="Y448" s="400">
        <v>80</v>
      </c>
      <c r="Z448" s="400">
        <v>0</v>
      </c>
      <c r="AA448" s="400">
        <v>100</v>
      </c>
      <c r="AB448" s="399" t="s">
        <v>27</v>
      </c>
    </row>
    <row r="449" spans="1:28">
      <c r="A449" s="398" t="s">
        <v>50</v>
      </c>
      <c r="B449" s="399" t="s">
        <v>1011</v>
      </c>
      <c r="C449" s="399" t="s">
        <v>1012</v>
      </c>
      <c r="D449" s="400">
        <v>21</v>
      </c>
      <c r="E449" s="400">
        <v>737</v>
      </c>
      <c r="F449" s="400">
        <v>0</v>
      </c>
      <c r="G449" s="400">
        <v>0</v>
      </c>
      <c r="H449" s="400">
        <v>21</v>
      </c>
      <c r="I449" s="400">
        <v>737</v>
      </c>
      <c r="J449" s="400">
        <v>4068</v>
      </c>
      <c r="K449" s="400">
        <v>939708</v>
      </c>
      <c r="L449" s="400">
        <v>0</v>
      </c>
      <c r="M449" s="400">
        <v>0</v>
      </c>
      <c r="N449" s="400">
        <v>0</v>
      </c>
      <c r="O449" s="400">
        <v>0</v>
      </c>
      <c r="P449" s="400">
        <v>0</v>
      </c>
      <c r="Q449" s="400">
        <v>0</v>
      </c>
      <c r="R449" s="400">
        <v>0</v>
      </c>
      <c r="S449" s="400">
        <v>0</v>
      </c>
      <c r="T449" s="400">
        <v>4068</v>
      </c>
      <c r="U449" s="400">
        <v>939708</v>
      </c>
      <c r="V449" s="400">
        <v>231</v>
      </c>
      <c r="W449" s="400">
        <v>0</v>
      </c>
      <c r="X449" s="400">
        <v>0</v>
      </c>
      <c r="Y449" s="400">
        <v>0</v>
      </c>
      <c r="Z449" s="400">
        <v>0</v>
      </c>
      <c r="AA449" s="400">
        <v>231</v>
      </c>
      <c r="AB449" s="399" t="s">
        <v>27</v>
      </c>
    </row>
    <row r="450" spans="1:28">
      <c r="A450" s="398" t="s">
        <v>50</v>
      </c>
      <c r="B450" s="399" t="s">
        <v>1013</v>
      </c>
      <c r="C450" s="399" t="s">
        <v>1014</v>
      </c>
      <c r="D450" s="400">
        <v>10</v>
      </c>
      <c r="E450" s="400">
        <v>220</v>
      </c>
      <c r="F450" s="400">
        <v>10</v>
      </c>
      <c r="G450" s="400">
        <v>220</v>
      </c>
      <c r="H450" s="400">
        <v>0</v>
      </c>
      <c r="I450" s="400">
        <v>0</v>
      </c>
      <c r="J450" s="400">
        <v>1290</v>
      </c>
      <c r="K450" s="400">
        <v>76110</v>
      </c>
      <c r="L450" s="400">
        <v>0</v>
      </c>
      <c r="M450" s="400">
        <v>0</v>
      </c>
      <c r="N450" s="400">
        <v>0</v>
      </c>
      <c r="O450" s="400">
        <v>0</v>
      </c>
      <c r="P450" s="400">
        <v>0</v>
      </c>
      <c r="Q450" s="400">
        <v>0</v>
      </c>
      <c r="R450" s="400">
        <v>1290</v>
      </c>
      <c r="S450" s="400">
        <v>76110</v>
      </c>
      <c r="T450" s="400">
        <v>0</v>
      </c>
      <c r="U450" s="400">
        <v>0</v>
      </c>
      <c r="V450" s="400">
        <v>59</v>
      </c>
      <c r="W450" s="400">
        <v>0</v>
      </c>
      <c r="X450" s="400">
        <v>0</v>
      </c>
      <c r="Y450" s="400">
        <v>0</v>
      </c>
      <c r="Z450" s="400">
        <v>59</v>
      </c>
      <c r="AA450" s="400">
        <v>0</v>
      </c>
      <c r="AB450" s="399" t="s">
        <v>27</v>
      </c>
    </row>
    <row r="451" spans="1:28">
      <c r="A451" s="398" t="s">
        <v>186</v>
      </c>
      <c r="B451" s="399" t="s">
        <v>1015</v>
      </c>
      <c r="C451" s="399" t="s">
        <v>1016</v>
      </c>
      <c r="D451" s="400">
        <v>69</v>
      </c>
      <c r="E451" s="400">
        <v>2779</v>
      </c>
      <c r="F451" s="400">
        <v>0</v>
      </c>
      <c r="G451" s="400">
        <v>0</v>
      </c>
      <c r="H451" s="400">
        <v>69</v>
      </c>
      <c r="I451" s="400">
        <v>2779</v>
      </c>
      <c r="J451" s="400">
        <v>6315</v>
      </c>
      <c r="K451" s="400">
        <v>4925700</v>
      </c>
      <c r="L451" s="400">
        <v>0</v>
      </c>
      <c r="M451" s="400">
        <v>0</v>
      </c>
      <c r="N451" s="400">
        <v>0</v>
      </c>
      <c r="O451" s="400">
        <v>0</v>
      </c>
      <c r="P451" s="400">
        <v>0</v>
      </c>
      <c r="Q451" s="400">
        <v>0</v>
      </c>
      <c r="R451" s="400">
        <v>0</v>
      </c>
      <c r="S451" s="400">
        <v>0</v>
      </c>
      <c r="T451" s="400">
        <v>6315</v>
      </c>
      <c r="U451" s="400">
        <v>4925700</v>
      </c>
      <c r="V451" s="400">
        <v>780</v>
      </c>
      <c r="W451" s="400">
        <v>0</v>
      </c>
      <c r="X451" s="400">
        <v>0</v>
      </c>
      <c r="Y451" s="400">
        <v>0</v>
      </c>
      <c r="Z451" s="400">
        <v>0</v>
      </c>
      <c r="AA451" s="400">
        <v>780</v>
      </c>
      <c r="AB451" s="399" t="s">
        <v>27</v>
      </c>
    </row>
    <row r="452" spans="1:28">
      <c r="A452" s="398" t="s">
        <v>186</v>
      </c>
      <c r="B452" s="399" t="s">
        <v>1017</v>
      </c>
      <c r="C452" s="399" t="s">
        <v>1018</v>
      </c>
      <c r="D452" s="400">
        <v>27</v>
      </c>
      <c r="E452" s="400">
        <v>1327</v>
      </c>
      <c r="F452" s="400">
        <v>0</v>
      </c>
      <c r="G452" s="400">
        <v>0</v>
      </c>
      <c r="H452" s="400">
        <v>27</v>
      </c>
      <c r="I452" s="400">
        <v>1327</v>
      </c>
      <c r="J452" s="400">
        <v>1679</v>
      </c>
      <c r="K452" s="400">
        <v>323428</v>
      </c>
      <c r="L452" s="400">
        <v>0</v>
      </c>
      <c r="M452" s="400">
        <v>0</v>
      </c>
      <c r="N452" s="400">
        <v>0</v>
      </c>
      <c r="O452" s="400">
        <v>0</v>
      </c>
      <c r="P452" s="400">
        <v>0</v>
      </c>
      <c r="Q452" s="400">
        <v>0</v>
      </c>
      <c r="R452" s="400">
        <v>0</v>
      </c>
      <c r="S452" s="400">
        <v>0</v>
      </c>
      <c r="T452" s="400">
        <v>1679</v>
      </c>
      <c r="U452" s="400">
        <v>323428</v>
      </c>
      <c r="V452" s="400">
        <v>192.63130000000001</v>
      </c>
      <c r="W452" s="400">
        <v>0</v>
      </c>
      <c r="X452" s="400">
        <v>0</v>
      </c>
      <c r="Y452" s="400">
        <v>0</v>
      </c>
      <c r="Z452" s="400">
        <v>0</v>
      </c>
      <c r="AA452" s="400">
        <v>192.63130000000001</v>
      </c>
      <c r="AB452" s="399" t="s">
        <v>27</v>
      </c>
    </row>
    <row r="453" spans="1:28">
      <c r="A453" s="398" t="s">
        <v>186</v>
      </c>
      <c r="B453" s="399" t="s">
        <v>1019</v>
      </c>
      <c r="C453" s="399" t="s">
        <v>1020</v>
      </c>
      <c r="D453" s="400">
        <v>22</v>
      </c>
      <c r="E453" s="400">
        <v>1067</v>
      </c>
      <c r="F453" s="400">
        <v>0</v>
      </c>
      <c r="G453" s="400">
        <v>0</v>
      </c>
      <c r="H453" s="400">
        <v>22</v>
      </c>
      <c r="I453" s="400">
        <v>1067</v>
      </c>
      <c r="J453" s="400">
        <v>16417</v>
      </c>
      <c r="K453" s="400">
        <v>2763948</v>
      </c>
      <c r="L453" s="400">
        <v>0</v>
      </c>
      <c r="M453" s="400">
        <v>0</v>
      </c>
      <c r="N453" s="400">
        <v>0</v>
      </c>
      <c r="O453" s="400">
        <v>0</v>
      </c>
      <c r="P453" s="400">
        <v>0</v>
      </c>
      <c r="Q453" s="400">
        <v>0</v>
      </c>
      <c r="R453" s="400">
        <v>0</v>
      </c>
      <c r="S453" s="400">
        <v>0</v>
      </c>
      <c r="T453" s="400">
        <v>16417</v>
      </c>
      <c r="U453" s="400">
        <v>2763948</v>
      </c>
      <c r="V453" s="400">
        <v>168.35890000000001</v>
      </c>
      <c r="W453" s="400">
        <v>0</v>
      </c>
      <c r="X453" s="400">
        <v>0</v>
      </c>
      <c r="Y453" s="400">
        <v>0</v>
      </c>
      <c r="Z453" s="400">
        <v>0</v>
      </c>
      <c r="AA453" s="400">
        <v>168.35890000000001</v>
      </c>
      <c r="AB453" s="399" t="s">
        <v>27</v>
      </c>
    </row>
    <row r="454" spans="1:28">
      <c r="A454" s="398" t="s">
        <v>174</v>
      </c>
      <c r="B454" s="399" t="s">
        <v>1021</v>
      </c>
      <c r="C454" s="399" t="s">
        <v>1022</v>
      </c>
      <c r="D454" s="400">
        <v>2</v>
      </c>
      <c r="E454" s="400">
        <v>66</v>
      </c>
      <c r="F454" s="400">
        <v>0</v>
      </c>
      <c r="G454" s="400">
        <v>0</v>
      </c>
      <c r="H454" s="400">
        <v>2</v>
      </c>
      <c r="I454" s="400">
        <v>66</v>
      </c>
      <c r="J454" s="400">
        <v>240</v>
      </c>
      <c r="K454" s="400">
        <v>22590</v>
      </c>
      <c r="L454" s="400">
        <v>0</v>
      </c>
      <c r="M454" s="400">
        <v>0</v>
      </c>
      <c r="N454" s="400">
        <v>0</v>
      </c>
      <c r="O454" s="400">
        <v>0</v>
      </c>
      <c r="P454" s="400">
        <v>0</v>
      </c>
      <c r="Q454" s="400">
        <v>0</v>
      </c>
      <c r="R454" s="400">
        <v>0</v>
      </c>
      <c r="S454" s="400">
        <v>0</v>
      </c>
      <c r="T454" s="400">
        <v>240</v>
      </c>
      <c r="U454" s="400">
        <v>22590</v>
      </c>
      <c r="V454" s="400">
        <v>94.125</v>
      </c>
      <c r="W454" s="400">
        <v>0</v>
      </c>
      <c r="X454" s="400">
        <v>0</v>
      </c>
      <c r="Y454" s="400">
        <v>0</v>
      </c>
      <c r="Z454" s="400">
        <v>0</v>
      </c>
      <c r="AA454" s="400">
        <v>94.125</v>
      </c>
      <c r="AB454" s="399" t="s">
        <v>27</v>
      </c>
    </row>
    <row r="455" spans="1:28">
      <c r="A455" s="398" t="s">
        <v>750</v>
      </c>
      <c r="B455" s="399" t="s">
        <v>1023</v>
      </c>
      <c r="C455" s="399" t="s">
        <v>1024</v>
      </c>
      <c r="D455" s="400">
        <v>35</v>
      </c>
      <c r="E455" s="400">
        <v>1049</v>
      </c>
      <c r="F455" s="400">
        <v>19</v>
      </c>
      <c r="G455" s="400">
        <v>341</v>
      </c>
      <c r="H455" s="400">
        <v>16</v>
      </c>
      <c r="I455" s="400">
        <v>708</v>
      </c>
      <c r="J455" s="400">
        <v>3426</v>
      </c>
      <c r="K455" s="400">
        <v>386020</v>
      </c>
      <c r="L455" s="400">
        <v>0</v>
      </c>
      <c r="M455" s="400">
        <v>0</v>
      </c>
      <c r="N455" s="400">
        <v>1561</v>
      </c>
      <c r="O455" s="400">
        <v>234150</v>
      </c>
      <c r="P455" s="400">
        <v>494</v>
      </c>
      <c r="Q455" s="400">
        <v>54340</v>
      </c>
      <c r="R455" s="400">
        <v>901</v>
      </c>
      <c r="S455" s="400">
        <v>27030</v>
      </c>
      <c r="T455" s="400">
        <v>470</v>
      </c>
      <c r="U455" s="400">
        <v>70500</v>
      </c>
      <c r="V455" s="400">
        <v>112.6737</v>
      </c>
      <c r="W455" s="400">
        <v>0</v>
      </c>
      <c r="X455" s="400">
        <v>150</v>
      </c>
      <c r="Y455" s="400">
        <v>110</v>
      </c>
      <c r="Z455" s="400">
        <v>30</v>
      </c>
      <c r="AA455" s="400">
        <v>150</v>
      </c>
      <c r="AB455" s="399" t="s">
        <v>27</v>
      </c>
    </row>
    <row r="456" spans="1:28">
      <c r="A456" s="398" t="s">
        <v>310</v>
      </c>
      <c r="B456" s="399" t="s">
        <v>1025</v>
      </c>
      <c r="C456" s="399" t="s">
        <v>1026</v>
      </c>
      <c r="D456" s="400">
        <v>185</v>
      </c>
      <c r="E456" s="400">
        <v>5212</v>
      </c>
      <c r="F456" s="400">
        <v>185</v>
      </c>
      <c r="G456" s="400">
        <v>5212</v>
      </c>
      <c r="H456" s="400">
        <v>0</v>
      </c>
      <c r="I456" s="400">
        <v>0</v>
      </c>
      <c r="J456" s="400">
        <v>183399</v>
      </c>
      <c r="K456" s="400">
        <v>15776450</v>
      </c>
      <c r="L456" s="400">
        <v>3960</v>
      </c>
      <c r="M456" s="400">
        <v>1075035</v>
      </c>
      <c r="N456" s="400">
        <v>10169</v>
      </c>
      <c r="O456" s="400">
        <v>1877394</v>
      </c>
      <c r="P456" s="400">
        <v>169270</v>
      </c>
      <c r="Q456" s="400">
        <v>12824021</v>
      </c>
      <c r="R456" s="400">
        <v>0</v>
      </c>
      <c r="S456" s="400">
        <v>0</v>
      </c>
      <c r="T456" s="400">
        <v>0</v>
      </c>
      <c r="U456" s="400">
        <v>0</v>
      </c>
      <c r="V456" s="400">
        <v>86.022599999999997</v>
      </c>
      <c r="W456" s="400">
        <v>271.4735</v>
      </c>
      <c r="X456" s="400">
        <v>184.61930000000001</v>
      </c>
      <c r="Y456" s="400">
        <v>75.7607</v>
      </c>
      <c r="Z456" s="400">
        <v>0</v>
      </c>
      <c r="AA456" s="400">
        <v>0</v>
      </c>
      <c r="AB456" s="399" t="s">
        <v>27</v>
      </c>
    </row>
    <row r="457" spans="1:28">
      <c r="A457" s="398" t="s">
        <v>310</v>
      </c>
      <c r="B457" s="399" t="s">
        <v>1027</v>
      </c>
      <c r="C457" s="399" t="s">
        <v>1028</v>
      </c>
      <c r="D457" s="400">
        <v>114</v>
      </c>
      <c r="E457" s="400">
        <v>5543</v>
      </c>
      <c r="F457" s="400">
        <v>0</v>
      </c>
      <c r="G457" s="400">
        <v>0</v>
      </c>
      <c r="H457" s="400">
        <v>114</v>
      </c>
      <c r="I457" s="400">
        <v>5543</v>
      </c>
      <c r="J457" s="400">
        <v>156478</v>
      </c>
      <c r="K457" s="400">
        <v>15031918</v>
      </c>
      <c r="L457" s="400">
        <v>0</v>
      </c>
      <c r="M457" s="400">
        <v>0</v>
      </c>
      <c r="N457" s="400">
        <v>0</v>
      </c>
      <c r="O457" s="400">
        <v>0</v>
      </c>
      <c r="P457" s="400">
        <v>0</v>
      </c>
      <c r="Q457" s="400">
        <v>0</v>
      </c>
      <c r="R457" s="400">
        <v>0</v>
      </c>
      <c r="S457" s="400">
        <v>0</v>
      </c>
      <c r="T457" s="400">
        <v>156478</v>
      </c>
      <c r="U457" s="400">
        <v>15031918</v>
      </c>
      <c r="V457" s="400">
        <v>96.064099999999996</v>
      </c>
      <c r="W457" s="400">
        <v>0</v>
      </c>
      <c r="X457" s="400">
        <v>0</v>
      </c>
      <c r="Y457" s="400">
        <v>0</v>
      </c>
      <c r="Z457" s="400">
        <v>0</v>
      </c>
      <c r="AA457" s="400">
        <v>96.064099999999996</v>
      </c>
      <c r="AB457" s="399" t="s">
        <v>27</v>
      </c>
    </row>
    <row r="458" spans="1:28">
      <c r="A458" s="398" t="s">
        <v>135</v>
      </c>
      <c r="B458" s="399" t="s">
        <v>1029</v>
      </c>
      <c r="C458" s="399" t="s">
        <v>1030</v>
      </c>
      <c r="D458" s="400">
        <v>18</v>
      </c>
      <c r="E458" s="400">
        <v>651</v>
      </c>
      <c r="F458" s="400">
        <v>2</v>
      </c>
      <c r="G458" s="400">
        <v>51</v>
      </c>
      <c r="H458" s="400">
        <v>16</v>
      </c>
      <c r="I458" s="400">
        <v>600</v>
      </c>
      <c r="J458" s="400">
        <v>3893</v>
      </c>
      <c r="K458" s="400">
        <v>2047793</v>
      </c>
      <c r="L458" s="400">
        <v>0</v>
      </c>
      <c r="M458" s="400">
        <v>0</v>
      </c>
      <c r="N458" s="400">
        <v>0</v>
      </c>
      <c r="O458" s="400">
        <v>0</v>
      </c>
      <c r="P458" s="400">
        <v>0</v>
      </c>
      <c r="Q458" s="400">
        <v>0</v>
      </c>
      <c r="R458" s="400">
        <v>0</v>
      </c>
      <c r="S458" s="400">
        <v>0</v>
      </c>
      <c r="T458" s="400">
        <v>3893</v>
      </c>
      <c r="U458" s="400">
        <v>2047793</v>
      </c>
      <c r="V458" s="400">
        <v>526.01930000000004</v>
      </c>
      <c r="W458" s="400">
        <v>0</v>
      </c>
      <c r="X458" s="400">
        <v>0</v>
      </c>
      <c r="Y458" s="400">
        <v>0</v>
      </c>
      <c r="Z458" s="400">
        <v>0</v>
      </c>
      <c r="AA458" s="400">
        <v>526.01930000000004</v>
      </c>
      <c r="AB458" s="399" t="s">
        <v>27</v>
      </c>
    </row>
    <row r="459" spans="1:28">
      <c r="A459" s="398" t="s">
        <v>73</v>
      </c>
      <c r="B459" s="399" t="s">
        <v>1031</v>
      </c>
      <c r="C459" s="399" t="s">
        <v>1032</v>
      </c>
      <c r="D459" s="400">
        <v>27</v>
      </c>
      <c r="E459" s="400">
        <v>607</v>
      </c>
      <c r="F459" s="400">
        <v>0</v>
      </c>
      <c r="G459" s="400">
        <v>0</v>
      </c>
      <c r="H459" s="400">
        <v>27</v>
      </c>
      <c r="I459" s="400">
        <v>607</v>
      </c>
      <c r="J459" s="400">
        <v>6958</v>
      </c>
      <c r="K459" s="400">
        <v>3107598</v>
      </c>
      <c r="L459" s="400">
        <v>0</v>
      </c>
      <c r="M459" s="400">
        <v>0</v>
      </c>
      <c r="N459" s="400">
        <v>0</v>
      </c>
      <c r="O459" s="400">
        <v>0</v>
      </c>
      <c r="P459" s="400">
        <v>0</v>
      </c>
      <c r="Q459" s="400">
        <v>0</v>
      </c>
      <c r="R459" s="400">
        <v>0</v>
      </c>
      <c r="S459" s="400">
        <v>0</v>
      </c>
      <c r="T459" s="400">
        <v>6958</v>
      </c>
      <c r="U459" s="400">
        <v>3107598</v>
      </c>
      <c r="V459" s="400">
        <v>446.6223</v>
      </c>
      <c r="W459" s="400">
        <v>0</v>
      </c>
      <c r="X459" s="400">
        <v>0</v>
      </c>
      <c r="Y459" s="400">
        <v>0</v>
      </c>
      <c r="Z459" s="400">
        <v>0</v>
      </c>
      <c r="AA459" s="400">
        <v>446.6223</v>
      </c>
      <c r="AB459" s="399" t="s">
        <v>27</v>
      </c>
    </row>
    <row r="460" spans="1:28">
      <c r="A460" s="398" t="s">
        <v>88</v>
      </c>
      <c r="B460" s="399" t="s">
        <v>1033</v>
      </c>
      <c r="C460" s="399" t="s">
        <v>1034</v>
      </c>
      <c r="D460" s="400">
        <v>43</v>
      </c>
      <c r="E460" s="400">
        <v>1635</v>
      </c>
      <c r="F460" s="400">
        <v>0</v>
      </c>
      <c r="G460" s="400">
        <v>0</v>
      </c>
      <c r="H460" s="400">
        <v>43</v>
      </c>
      <c r="I460" s="400">
        <v>1635</v>
      </c>
      <c r="J460" s="400">
        <v>20127</v>
      </c>
      <c r="K460" s="400">
        <v>379280</v>
      </c>
      <c r="L460" s="400">
        <v>0</v>
      </c>
      <c r="M460" s="400">
        <v>0</v>
      </c>
      <c r="N460" s="400">
        <v>0</v>
      </c>
      <c r="O460" s="400">
        <v>0</v>
      </c>
      <c r="P460" s="400">
        <v>0</v>
      </c>
      <c r="Q460" s="400">
        <v>0</v>
      </c>
      <c r="R460" s="400">
        <v>0</v>
      </c>
      <c r="S460" s="400">
        <v>0</v>
      </c>
      <c r="T460" s="400">
        <v>20127</v>
      </c>
      <c r="U460" s="400">
        <v>379280</v>
      </c>
      <c r="V460" s="400">
        <v>18.8443</v>
      </c>
      <c r="W460" s="400">
        <v>0</v>
      </c>
      <c r="X460" s="400">
        <v>0</v>
      </c>
      <c r="Y460" s="400">
        <v>0</v>
      </c>
      <c r="Z460" s="400">
        <v>0</v>
      </c>
      <c r="AA460" s="400">
        <v>18.8443</v>
      </c>
      <c r="AB460" s="399" t="s">
        <v>27</v>
      </c>
    </row>
    <row r="461" spans="1:28">
      <c r="A461" s="398" t="s">
        <v>453</v>
      </c>
      <c r="B461" s="399" t="s">
        <v>1035</v>
      </c>
      <c r="C461" s="399" t="s">
        <v>1036</v>
      </c>
      <c r="D461" s="400">
        <v>8</v>
      </c>
      <c r="E461" s="400">
        <v>180</v>
      </c>
      <c r="F461" s="400">
        <v>4</v>
      </c>
      <c r="G461" s="400">
        <v>76</v>
      </c>
      <c r="H461" s="400">
        <v>4</v>
      </c>
      <c r="I461" s="400">
        <v>104</v>
      </c>
      <c r="J461" s="400">
        <v>6370</v>
      </c>
      <c r="K461" s="400">
        <v>113900</v>
      </c>
      <c r="L461" s="400">
        <v>0</v>
      </c>
      <c r="M461" s="400">
        <v>0</v>
      </c>
      <c r="N461" s="400">
        <v>0</v>
      </c>
      <c r="O461" s="400">
        <v>0</v>
      </c>
      <c r="P461" s="400">
        <v>0</v>
      </c>
      <c r="Q461" s="400">
        <v>0</v>
      </c>
      <c r="R461" s="400">
        <v>3500</v>
      </c>
      <c r="S461" s="400">
        <v>34900</v>
      </c>
      <c r="T461" s="400">
        <v>2870</v>
      </c>
      <c r="U461" s="400">
        <v>79000</v>
      </c>
      <c r="V461" s="400">
        <v>17.880700000000001</v>
      </c>
      <c r="W461" s="400">
        <v>0</v>
      </c>
      <c r="X461" s="400">
        <v>0</v>
      </c>
      <c r="Y461" s="400">
        <v>0</v>
      </c>
      <c r="Z461" s="400">
        <v>9.9713999999999992</v>
      </c>
      <c r="AA461" s="400">
        <v>27.5261</v>
      </c>
      <c r="AB461" s="399" t="s">
        <v>27</v>
      </c>
    </row>
    <row r="462" spans="1:28">
      <c r="A462" s="398" t="s">
        <v>123</v>
      </c>
      <c r="B462" s="399" t="s">
        <v>1037</v>
      </c>
      <c r="C462" s="399" t="s">
        <v>1038</v>
      </c>
      <c r="D462" s="400">
        <v>54</v>
      </c>
      <c r="E462" s="400">
        <v>2434</v>
      </c>
      <c r="F462" s="400">
        <v>0</v>
      </c>
      <c r="G462" s="400">
        <v>0</v>
      </c>
      <c r="H462" s="400">
        <v>54</v>
      </c>
      <c r="I462" s="400">
        <v>2434</v>
      </c>
      <c r="J462" s="400">
        <v>14940</v>
      </c>
      <c r="K462" s="400">
        <v>4482000</v>
      </c>
      <c r="L462" s="400">
        <v>0</v>
      </c>
      <c r="M462" s="400">
        <v>0</v>
      </c>
      <c r="N462" s="400">
        <v>0</v>
      </c>
      <c r="O462" s="400">
        <v>0</v>
      </c>
      <c r="P462" s="400">
        <v>0</v>
      </c>
      <c r="Q462" s="400">
        <v>0</v>
      </c>
      <c r="R462" s="400">
        <v>0</v>
      </c>
      <c r="S462" s="400">
        <v>0</v>
      </c>
      <c r="T462" s="400">
        <v>14940</v>
      </c>
      <c r="U462" s="400">
        <v>4482000</v>
      </c>
      <c r="V462" s="400">
        <v>300</v>
      </c>
      <c r="W462" s="400">
        <v>0</v>
      </c>
      <c r="X462" s="400">
        <v>0</v>
      </c>
      <c r="Y462" s="400">
        <v>0</v>
      </c>
      <c r="Z462" s="400">
        <v>0</v>
      </c>
      <c r="AA462" s="400">
        <v>300</v>
      </c>
      <c r="AB462" s="399" t="s">
        <v>27</v>
      </c>
    </row>
    <row r="463" spans="1:28">
      <c r="A463" s="398" t="s">
        <v>164</v>
      </c>
      <c r="B463" s="399" t="s">
        <v>1039</v>
      </c>
      <c r="C463" s="399" t="s">
        <v>1040</v>
      </c>
      <c r="D463" s="400">
        <v>41</v>
      </c>
      <c r="E463" s="400">
        <v>1404</v>
      </c>
      <c r="F463" s="400">
        <v>0</v>
      </c>
      <c r="G463" s="400">
        <v>0</v>
      </c>
      <c r="H463" s="400">
        <v>41</v>
      </c>
      <c r="I463" s="400">
        <v>1404</v>
      </c>
      <c r="J463" s="400">
        <v>615</v>
      </c>
      <c r="K463" s="400">
        <v>43050</v>
      </c>
      <c r="L463" s="400">
        <v>0</v>
      </c>
      <c r="M463" s="400">
        <v>0</v>
      </c>
      <c r="N463" s="400">
        <v>0</v>
      </c>
      <c r="O463" s="400">
        <v>0</v>
      </c>
      <c r="P463" s="400">
        <v>0</v>
      </c>
      <c r="Q463" s="400">
        <v>0</v>
      </c>
      <c r="R463" s="400">
        <v>0</v>
      </c>
      <c r="S463" s="400">
        <v>0</v>
      </c>
      <c r="T463" s="400">
        <v>615</v>
      </c>
      <c r="U463" s="400">
        <v>43050</v>
      </c>
      <c r="V463" s="400">
        <v>70</v>
      </c>
      <c r="W463" s="400">
        <v>0</v>
      </c>
      <c r="X463" s="400">
        <v>0</v>
      </c>
      <c r="Y463" s="400">
        <v>0</v>
      </c>
      <c r="Z463" s="400">
        <v>0</v>
      </c>
      <c r="AA463" s="400">
        <v>70</v>
      </c>
      <c r="AB463" s="399" t="s">
        <v>27</v>
      </c>
    </row>
    <row r="464" spans="1:28">
      <c r="A464" s="398" t="s">
        <v>294</v>
      </c>
      <c r="B464" s="399" t="s">
        <v>1041</v>
      </c>
      <c r="C464" s="399" t="s">
        <v>1042</v>
      </c>
      <c r="D464" s="400">
        <v>5</v>
      </c>
      <c r="E464" s="400">
        <v>210</v>
      </c>
      <c r="F464" s="400">
        <v>0</v>
      </c>
      <c r="G464" s="400">
        <v>0</v>
      </c>
      <c r="H464" s="400">
        <v>5</v>
      </c>
      <c r="I464" s="400">
        <v>210</v>
      </c>
      <c r="J464" s="400">
        <v>4980</v>
      </c>
      <c r="K464" s="400">
        <v>99600</v>
      </c>
      <c r="L464" s="400">
        <v>0</v>
      </c>
      <c r="M464" s="400">
        <v>0</v>
      </c>
      <c r="N464" s="400">
        <v>0</v>
      </c>
      <c r="O464" s="400">
        <v>0</v>
      </c>
      <c r="P464" s="400">
        <v>0</v>
      </c>
      <c r="Q464" s="400">
        <v>0</v>
      </c>
      <c r="R464" s="400">
        <v>0</v>
      </c>
      <c r="S464" s="400">
        <v>0</v>
      </c>
      <c r="T464" s="400">
        <v>4980</v>
      </c>
      <c r="U464" s="400">
        <v>99600</v>
      </c>
      <c r="V464" s="400">
        <v>20</v>
      </c>
      <c r="W464" s="400">
        <v>0</v>
      </c>
      <c r="X464" s="400">
        <v>0</v>
      </c>
      <c r="Y464" s="400">
        <v>0</v>
      </c>
      <c r="Z464" s="400">
        <v>0</v>
      </c>
      <c r="AA464" s="400">
        <v>20</v>
      </c>
      <c r="AB464" s="399" t="s">
        <v>27</v>
      </c>
    </row>
    <row r="465" spans="1:28">
      <c r="A465" s="398" t="s">
        <v>164</v>
      </c>
      <c r="B465" s="399" t="s">
        <v>1043</v>
      </c>
      <c r="C465" s="399" t="s">
        <v>1044</v>
      </c>
      <c r="D465" s="400">
        <v>95</v>
      </c>
      <c r="E465" s="400">
        <v>3573</v>
      </c>
      <c r="F465" s="400">
        <v>0</v>
      </c>
      <c r="G465" s="400">
        <v>0</v>
      </c>
      <c r="H465" s="400">
        <v>95</v>
      </c>
      <c r="I465" s="400">
        <v>3573</v>
      </c>
      <c r="J465" s="400">
        <v>7277</v>
      </c>
      <c r="K465" s="400">
        <v>3063819</v>
      </c>
      <c r="L465" s="400">
        <v>0</v>
      </c>
      <c r="M465" s="400">
        <v>0</v>
      </c>
      <c r="N465" s="400">
        <v>0</v>
      </c>
      <c r="O465" s="400">
        <v>0</v>
      </c>
      <c r="P465" s="400">
        <v>0</v>
      </c>
      <c r="Q465" s="400">
        <v>0</v>
      </c>
      <c r="R465" s="400">
        <v>0</v>
      </c>
      <c r="S465" s="400">
        <v>0</v>
      </c>
      <c r="T465" s="400">
        <v>7277</v>
      </c>
      <c r="U465" s="400">
        <v>3063819</v>
      </c>
      <c r="V465" s="400">
        <v>421.02780000000001</v>
      </c>
      <c r="W465" s="400">
        <v>0</v>
      </c>
      <c r="X465" s="400">
        <v>0</v>
      </c>
      <c r="Y465" s="400">
        <v>0</v>
      </c>
      <c r="Z465" s="400">
        <v>0</v>
      </c>
      <c r="AA465" s="400">
        <v>421.02780000000001</v>
      </c>
      <c r="AB465" s="399" t="s">
        <v>27</v>
      </c>
    </row>
    <row r="466" spans="1:28">
      <c r="A466" s="398" t="s">
        <v>164</v>
      </c>
      <c r="B466" s="399" t="s">
        <v>1045</v>
      </c>
      <c r="C466" s="399" t="s">
        <v>1046</v>
      </c>
      <c r="D466" s="400">
        <v>10</v>
      </c>
      <c r="E466" s="400">
        <v>72</v>
      </c>
      <c r="F466" s="400">
        <v>10</v>
      </c>
      <c r="G466" s="400">
        <v>72</v>
      </c>
      <c r="H466" s="400">
        <v>0</v>
      </c>
      <c r="I466" s="400">
        <v>0</v>
      </c>
      <c r="J466" s="400">
        <v>1100</v>
      </c>
      <c r="K466" s="400">
        <v>12100</v>
      </c>
      <c r="L466" s="400">
        <v>0</v>
      </c>
      <c r="M466" s="400">
        <v>0</v>
      </c>
      <c r="N466" s="400">
        <v>0</v>
      </c>
      <c r="O466" s="400">
        <v>0</v>
      </c>
      <c r="P466" s="400">
        <v>0</v>
      </c>
      <c r="Q466" s="400">
        <v>0</v>
      </c>
      <c r="R466" s="400">
        <v>1100</v>
      </c>
      <c r="S466" s="400">
        <v>12100</v>
      </c>
      <c r="T466" s="400">
        <v>0</v>
      </c>
      <c r="U466" s="400">
        <v>0</v>
      </c>
      <c r="V466" s="400">
        <v>11</v>
      </c>
      <c r="W466" s="400">
        <v>0</v>
      </c>
      <c r="X466" s="400">
        <v>0</v>
      </c>
      <c r="Y466" s="400">
        <v>0</v>
      </c>
      <c r="Z466" s="400">
        <v>11</v>
      </c>
      <c r="AA466" s="400">
        <v>0</v>
      </c>
      <c r="AB466" s="399" t="s">
        <v>27</v>
      </c>
    </row>
    <row r="467" spans="1:28">
      <c r="A467" s="398" t="s">
        <v>164</v>
      </c>
      <c r="B467" s="399" t="s">
        <v>1047</v>
      </c>
      <c r="C467" s="399" t="s">
        <v>1048</v>
      </c>
      <c r="D467" s="400">
        <v>82</v>
      </c>
      <c r="E467" s="400">
        <v>2035</v>
      </c>
      <c r="F467" s="400">
        <v>0</v>
      </c>
      <c r="G467" s="400">
        <v>0</v>
      </c>
      <c r="H467" s="400">
        <v>82</v>
      </c>
      <c r="I467" s="400">
        <v>2035</v>
      </c>
      <c r="J467" s="400">
        <v>13978</v>
      </c>
      <c r="K467" s="400">
        <v>1048350</v>
      </c>
      <c r="L467" s="400">
        <v>0</v>
      </c>
      <c r="M467" s="400">
        <v>0</v>
      </c>
      <c r="N467" s="400">
        <v>0</v>
      </c>
      <c r="O467" s="400">
        <v>0</v>
      </c>
      <c r="P467" s="400">
        <v>0</v>
      </c>
      <c r="Q467" s="400">
        <v>0</v>
      </c>
      <c r="R467" s="400">
        <v>0</v>
      </c>
      <c r="S467" s="400">
        <v>0</v>
      </c>
      <c r="T467" s="400">
        <v>13978</v>
      </c>
      <c r="U467" s="400">
        <v>1048350</v>
      </c>
      <c r="V467" s="400">
        <v>75</v>
      </c>
      <c r="W467" s="400">
        <v>0</v>
      </c>
      <c r="X467" s="400">
        <v>0</v>
      </c>
      <c r="Y467" s="400">
        <v>0</v>
      </c>
      <c r="Z467" s="400">
        <v>0</v>
      </c>
      <c r="AA467" s="400">
        <v>75</v>
      </c>
      <c r="AB467" s="399" t="s">
        <v>27</v>
      </c>
    </row>
    <row r="468" spans="1:28">
      <c r="A468" s="398" t="s">
        <v>164</v>
      </c>
      <c r="B468" s="399" t="s">
        <v>1049</v>
      </c>
      <c r="C468" s="399" t="s">
        <v>1050</v>
      </c>
      <c r="D468" s="400">
        <v>67</v>
      </c>
      <c r="E468" s="400">
        <v>2177</v>
      </c>
      <c r="F468" s="400">
        <v>0</v>
      </c>
      <c r="G468" s="400">
        <v>0</v>
      </c>
      <c r="H468" s="400">
        <v>67</v>
      </c>
      <c r="I468" s="400">
        <v>2177</v>
      </c>
      <c r="J468" s="400">
        <v>8746</v>
      </c>
      <c r="K468" s="400">
        <v>1294408</v>
      </c>
      <c r="L468" s="400">
        <v>0</v>
      </c>
      <c r="M468" s="400">
        <v>0</v>
      </c>
      <c r="N468" s="400">
        <v>0</v>
      </c>
      <c r="O468" s="400">
        <v>0</v>
      </c>
      <c r="P468" s="400">
        <v>0</v>
      </c>
      <c r="Q468" s="400">
        <v>0</v>
      </c>
      <c r="R468" s="400">
        <v>0</v>
      </c>
      <c r="S468" s="400">
        <v>0</v>
      </c>
      <c r="T468" s="400">
        <v>8746</v>
      </c>
      <c r="U468" s="400">
        <v>1294408</v>
      </c>
      <c r="V468" s="400">
        <v>148</v>
      </c>
      <c r="W468" s="400">
        <v>0</v>
      </c>
      <c r="X468" s="400">
        <v>0</v>
      </c>
      <c r="Y468" s="400">
        <v>0</v>
      </c>
      <c r="Z468" s="400">
        <v>0</v>
      </c>
      <c r="AA468" s="400">
        <v>148</v>
      </c>
      <c r="AB468" s="399" t="s">
        <v>27</v>
      </c>
    </row>
    <row r="469" spans="1:28">
      <c r="A469" s="398" t="s">
        <v>164</v>
      </c>
      <c r="B469" s="399" t="s">
        <v>1051</v>
      </c>
      <c r="C469" s="399" t="s">
        <v>1052</v>
      </c>
      <c r="D469" s="400">
        <v>36</v>
      </c>
      <c r="E469" s="400">
        <v>1164</v>
      </c>
      <c r="F469" s="400">
        <v>0</v>
      </c>
      <c r="G469" s="400">
        <v>0</v>
      </c>
      <c r="H469" s="400">
        <v>36</v>
      </c>
      <c r="I469" s="400">
        <v>1164</v>
      </c>
      <c r="J469" s="400">
        <v>7754</v>
      </c>
      <c r="K469" s="400">
        <v>1450133</v>
      </c>
      <c r="L469" s="400">
        <v>0</v>
      </c>
      <c r="M469" s="400">
        <v>0</v>
      </c>
      <c r="N469" s="400">
        <v>0</v>
      </c>
      <c r="O469" s="400">
        <v>0</v>
      </c>
      <c r="P469" s="400">
        <v>0</v>
      </c>
      <c r="Q469" s="400">
        <v>0</v>
      </c>
      <c r="R469" s="400">
        <v>0</v>
      </c>
      <c r="S469" s="400">
        <v>0</v>
      </c>
      <c r="T469" s="400">
        <v>7754</v>
      </c>
      <c r="U469" s="400">
        <v>1450133</v>
      </c>
      <c r="V469" s="400">
        <v>187.01740000000001</v>
      </c>
      <c r="W469" s="400">
        <v>0</v>
      </c>
      <c r="X469" s="400">
        <v>0</v>
      </c>
      <c r="Y469" s="400">
        <v>0</v>
      </c>
      <c r="Z469" s="400">
        <v>0</v>
      </c>
      <c r="AA469" s="400">
        <v>187.01740000000001</v>
      </c>
      <c r="AB469" s="399" t="s">
        <v>27</v>
      </c>
    </row>
    <row r="470" spans="1:28">
      <c r="A470" s="398" t="s">
        <v>28</v>
      </c>
      <c r="B470" s="399" t="s">
        <v>1053</v>
      </c>
      <c r="C470" s="399" t="s">
        <v>1054</v>
      </c>
      <c r="D470" s="400">
        <v>27</v>
      </c>
      <c r="E470" s="400">
        <v>1099</v>
      </c>
      <c r="F470" s="400">
        <v>0</v>
      </c>
      <c r="G470" s="400">
        <v>0</v>
      </c>
      <c r="H470" s="400">
        <v>27</v>
      </c>
      <c r="I470" s="400">
        <v>1099</v>
      </c>
      <c r="J470" s="400">
        <v>3825</v>
      </c>
      <c r="K470" s="400">
        <v>314033</v>
      </c>
      <c r="L470" s="400">
        <v>0</v>
      </c>
      <c r="M470" s="400">
        <v>0</v>
      </c>
      <c r="N470" s="400">
        <v>0</v>
      </c>
      <c r="O470" s="400">
        <v>0</v>
      </c>
      <c r="P470" s="400">
        <v>0</v>
      </c>
      <c r="Q470" s="400">
        <v>0</v>
      </c>
      <c r="R470" s="400">
        <v>0</v>
      </c>
      <c r="S470" s="400">
        <v>0</v>
      </c>
      <c r="T470" s="400">
        <v>3825</v>
      </c>
      <c r="U470" s="400">
        <v>314033</v>
      </c>
      <c r="V470" s="400">
        <v>82.100099999999998</v>
      </c>
      <c r="W470" s="400">
        <v>0</v>
      </c>
      <c r="X470" s="400">
        <v>0</v>
      </c>
      <c r="Y470" s="400">
        <v>0</v>
      </c>
      <c r="Z470" s="400">
        <v>0</v>
      </c>
      <c r="AA470" s="400">
        <v>82.100099999999998</v>
      </c>
      <c r="AB470" s="399" t="s">
        <v>27</v>
      </c>
    </row>
    <row r="471" spans="1:28">
      <c r="A471" s="398" t="s">
        <v>50</v>
      </c>
      <c r="B471" s="399" t="s">
        <v>1055</v>
      </c>
      <c r="C471" s="399" t="s">
        <v>1056</v>
      </c>
      <c r="D471" s="400">
        <v>9</v>
      </c>
      <c r="E471" s="400">
        <v>142</v>
      </c>
      <c r="F471" s="400">
        <v>9</v>
      </c>
      <c r="G471" s="400">
        <v>142</v>
      </c>
      <c r="H471" s="400">
        <v>0</v>
      </c>
      <c r="I471" s="400">
        <v>0</v>
      </c>
      <c r="J471" s="400">
        <v>6980</v>
      </c>
      <c r="K471" s="400">
        <v>244300</v>
      </c>
      <c r="L471" s="400">
        <v>0</v>
      </c>
      <c r="M471" s="400">
        <v>0</v>
      </c>
      <c r="N471" s="400">
        <v>0</v>
      </c>
      <c r="O471" s="400">
        <v>0</v>
      </c>
      <c r="P471" s="400">
        <v>0</v>
      </c>
      <c r="Q471" s="400">
        <v>0</v>
      </c>
      <c r="R471" s="400">
        <v>6980</v>
      </c>
      <c r="S471" s="400">
        <v>244300</v>
      </c>
      <c r="T471" s="400">
        <v>0</v>
      </c>
      <c r="U471" s="400">
        <v>0</v>
      </c>
      <c r="V471" s="400">
        <v>35</v>
      </c>
      <c r="W471" s="400">
        <v>0</v>
      </c>
      <c r="X471" s="400">
        <v>0</v>
      </c>
      <c r="Y471" s="400">
        <v>0</v>
      </c>
      <c r="Z471" s="400">
        <v>35</v>
      </c>
      <c r="AA471" s="400">
        <v>0</v>
      </c>
      <c r="AB471" s="399" t="s">
        <v>27</v>
      </c>
    </row>
    <row r="472" spans="1:28">
      <c r="A472" s="398" t="s">
        <v>647</v>
      </c>
      <c r="B472" s="399" t="s">
        <v>1057</v>
      </c>
      <c r="C472" s="399" t="s">
        <v>1058</v>
      </c>
      <c r="D472" s="400">
        <v>7</v>
      </c>
      <c r="E472" s="400">
        <v>83</v>
      </c>
      <c r="F472" s="400">
        <v>7</v>
      </c>
      <c r="G472" s="400">
        <v>83</v>
      </c>
      <c r="H472" s="400">
        <v>0</v>
      </c>
      <c r="I472" s="400">
        <v>0</v>
      </c>
      <c r="J472" s="400">
        <v>14210</v>
      </c>
      <c r="K472" s="400">
        <v>174120</v>
      </c>
      <c r="L472" s="400">
        <v>0</v>
      </c>
      <c r="M472" s="400">
        <v>0</v>
      </c>
      <c r="N472" s="400">
        <v>0</v>
      </c>
      <c r="O472" s="400">
        <v>0</v>
      </c>
      <c r="P472" s="400">
        <v>0</v>
      </c>
      <c r="Q472" s="400">
        <v>0</v>
      </c>
      <c r="R472" s="400">
        <v>14210</v>
      </c>
      <c r="S472" s="400">
        <v>174120</v>
      </c>
      <c r="T472" s="400">
        <v>0</v>
      </c>
      <c r="U472" s="400">
        <v>0</v>
      </c>
      <c r="V472" s="400">
        <v>12.253299999999999</v>
      </c>
      <c r="W472" s="400">
        <v>0</v>
      </c>
      <c r="X472" s="400">
        <v>0</v>
      </c>
      <c r="Y472" s="400">
        <v>0</v>
      </c>
      <c r="Z472" s="400">
        <v>12.253299999999999</v>
      </c>
      <c r="AA472" s="400">
        <v>0</v>
      </c>
      <c r="AB472" s="399" t="s">
        <v>27</v>
      </c>
    </row>
    <row r="473" spans="1:28">
      <c r="A473" s="398" t="s">
        <v>647</v>
      </c>
      <c r="B473" s="399" t="s">
        <v>1059</v>
      </c>
      <c r="C473" s="399" t="s">
        <v>1060</v>
      </c>
      <c r="D473" s="400">
        <v>3</v>
      </c>
      <c r="E473" s="400">
        <v>31</v>
      </c>
      <c r="F473" s="400">
        <v>3</v>
      </c>
      <c r="G473" s="400">
        <v>31</v>
      </c>
      <c r="H473" s="400">
        <v>0</v>
      </c>
      <c r="I473" s="400">
        <v>0</v>
      </c>
      <c r="J473" s="400">
        <v>9851</v>
      </c>
      <c r="K473" s="400">
        <v>137420</v>
      </c>
      <c r="L473" s="400">
        <v>0</v>
      </c>
      <c r="M473" s="400">
        <v>0</v>
      </c>
      <c r="N473" s="400">
        <v>0</v>
      </c>
      <c r="O473" s="400">
        <v>0</v>
      </c>
      <c r="P473" s="400">
        <v>0</v>
      </c>
      <c r="Q473" s="400">
        <v>0</v>
      </c>
      <c r="R473" s="400">
        <v>9851</v>
      </c>
      <c r="S473" s="400">
        <v>137420</v>
      </c>
      <c r="T473" s="400">
        <v>0</v>
      </c>
      <c r="U473" s="400">
        <v>0</v>
      </c>
      <c r="V473" s="400">
        <v>13.9499</v>
      </c>
      <c r="W473" s="400">
        <v>0</v>
      </c>
      <c r="X473" s="400">
        <v>0</v>
      </c>
      <c r="Y473" s="400">
        <v>0</v>
      </c>
      <c r="Z473" s="400">
        <v>13.9499</v>
      </c>
      <c r="AA473" s="400">
        <v>0</v>
      </c>
      <c r="AB473" s="399" t="s">
        <v>27</v>
      </c>
    </row>
    <row r="474" spans="1:28">
      <c r="A474" s="398" t="s">
        <v>158</v>
      </c>
      <c r="B474" s="399" t="s">
        <v>1061</v>
      </c>
      <c r="C474" s="399" t="s">
        <v>1062</v>
      </c>
      <c r="D474" s="400">
        <v>2</v>
      </c>
      <c r="E474" s="400">
        <v>20</v>
      </c>
      <c r="F474" s="400">
        <v>2</v>
      </c>
      <c r="G474" s="400">
        <v>20</v>
      </c>
      <c r="H474" s="400">
        <v>0</v>
      </c>
      <c r="I474" s="400">
        <v>0</v>
      </c>
      <c r="J474" s="400">
        <v>3387</v>
      </c>
      <c r="K474" s="400">
        <v>35564</v>
      </c>
      <c r="L474" s="400">
        <v>0</v>
      </c>
      <c r="M474" s="400">
        <v>0</v>
      </c>
      <c r="N474" s="400">
        <v>0</v>
      </c>
      <c r="O474" s="400">
        <v>0</v>
      </c>
      <c r="P474" s="400">
        <v>0</v>
      </c>
      <c r="Q474" s="400">
        <v>0</v>
      </c>
      <c r="R474" s="400">
        <v>3387</v>
      </c>
      <c r="S474" s="400">
        <v>35564</v>
      </c>
      <c r="T474" s="400">
        <v>0</v>
      </c>
      <c r="U474" s="400">
        <v>0</v>
      </c>
      <c r="V474" s="400">
        <v>10.5001</v>
      </c>
      <c r="W474" s="400">
        <v>0</v>
      </c>
      <c r="X474" s="400">
        <v>0</v>
      </c>
      <c r="Y474" s="400">
        <v>0</v>
      </c>
      <c r="Z474" s="400">
        <v>10.5001</v>
      </c>
      <c r="AA474" s="400">
        <v>0</v>
      </c>
      <c r="AB474" s="399" t="s">
        <v>27</v>
      </c>
    </row>
    <row r="475" spans="1:28">
      <c r="A475" s="398" t="s">
        <v>402</v>
      </c>
      <c r="B475" s="399" t="s">
        <v>1063</v>
      </c>
      <c r="C475" s="399" t="s">
        <v>1064</v>
      </c>
      <c r="D475" s="400">
        <v>58</v>
      </c>
      <c r="E475" s="400">
        <v>2666</v>
      </c>
      <c r="F475" s="400">
        <v>0</v>
      </c>
      <c r="G475" s="400">
        <v>0</v>
      </c>
      <c r="H475" s="400">
        <v>58</v>
      </c>
      <c r="I475" s="400">
        <v>2666</v>
      </c>
      <c r="J475" s="400">
        <v>21627</v>
      </c>
      <c r="K475" s="400">
        <v>10314306</v>
      </c>
      <c r="L475" s="400">
        <v>0</v>
      </c>
      <c r="M475" s="400">
        <v>0</v>
      </c>
      <c r="N475" s="400">
        <v>0</v>
      </c>
      <c r="O475" s="400">
        <v>0</v>
      </c>
      <c r="P475" s="400">
        <v>0</v>
      </c>
      <c r="Q475" s="400">
        <v>0</v>
      </c>
      <c r="R475" s="400">
        <v>0</v>
      </c>
      <c r="S475" s="400">
        <v>0</v>
      </c>
      <c r="T475" s="400">
        <v>21627</v>
      </c>
      <c r="U475" s="400">
        <v>10314306</v>
      </c>
      <c r="V475" s="400">
        <v>476.91800000000001</v>
      </c>
      <c r="W475" s="400">
        <v>0</v>
      </c>
      <c r="X475" s="400">
        <v>0</v>
      </c>
      <c r="Y475" s="400">
        <v>0</v>
      </c>
      <c r="Z475" s="400">
        <v>0</v>
      </c>
      <c r="AA475" s="400">
        <v>476.91800000000001</v>
      </c>
      <c r="AB475" s="399" t="s">
        <v>27</v>
      </c>
    </row>
    <row r="476" spans="1:28">
      <c r="A476" s="398" t="s">
        <v>480</v>
      </c>
      <c r="B476" s="399" t="s">
        <v>1065</v>
      </c>
      <c r="C476" s="399" t="s">
        <v>1066</v>
      </c>
      <c r="D476" s="400">
        <v>1</v>
      </c>
      <c r="E476" s="400">
        <v>61</v>
      </c>
      <c r="F476" s="400">
        <v>0</v>
      </c>
      <c r="G476" s="400">
        <v>0</v>
      </c>
      <c r="H476" s="400">
        <v>1</v>
      </c>
      <c r="I476" s="400">
        <v>61</v>
      </c>
      <c r="J476" s="400">
        <v>420</v>
      </c>
      <c r="K476" s="400">
        <v>3792</v>
      </c>
      <c r="L476" s="400">
        <v>0</v>
      </c>
      <c r="M476" s="400">
        <v>0</v>
      </c>
      <c r="N476" s="400">
        <v>0</v>
      </c>
      <c r="O476" s="400">
        <v>0</v>
      </c>
      <c r="P476" s="400">
        <v>0</v>
      </c>
      <c r="Q476" s="400">
        <v>0</v>
      </c>
      <c r="R476" s="400">
        <v>0</v>
      </c>
      <c r="S476" s="400">
        <v>0</v>
      </c>
      <c r="T476" s="400">
        <v>420</v>
      </c>
      <c r="U476" s="400">
        <v>3792</v>
      </c>
      <c r="V476" s="400">
        <v>9.0286000000000008</v>
      </c>
      <c r="W476" s="400">
        <v>0</v>
      </c>
      <c r="X476" s="400">
        <v>0</v>
      </c>
      <c r="Y476" s="400">
        <v>0</v>
      </c>
      <c r="Z476" s="400">
        <v>0</v>
      </c>
      <c r="AA476" s="400">
        <v>9.0286000000000008</v>
      </c>
      <c r="AB476" s="399" t="s">
        <v>27</v>
      </c>
    </row>
    <row r="477" spans="1:28">
      <c r="A477" s="398" t="s">
        <v>88</v>
      </c>
      <c r="B477" s="399" t="s">
        <v>1067</v>
      </c>
      <c r="C477" s="399" t="s">
        <v>1068</v>
      </c>
      <c r="D477" s="400">
        <v>21</v>
      </c>
      <c r="E477" s="400">
        <v>821</v>
      </c>
      <c r="F477" s="400">
        <v>0</v>
      </c>
      <c r="G477" s="400">
        <v>0</v>
      </c>
      <c r="H477" s="400">
        <v>21</v>
      </c>
      <c r="I477" s="400">
        <v>821</v>
      </c>
      <c r="J477" s="400">
        <v>11900</v>
      </c>
      <c r="K477" s="400">
        <v>1499400</v>
      </c>
      <c r="L477" s="400">
        <v>0</v>
      </c>
      <c r="M477" s="400">
        <v>0</v>
      </c>
      <c r="N477" s="400">
        <v>0</v>
      </c>
      <c r="O477" s="400">
        <v>0</v>
      </c>
      <c r="P477" s="400">
        <v>0</v>
      </c>
      <c r="Q477" s="400">
        <v>0</v>
      </c>
      <c r="R477" s="400">
        <v>0</v>
      </c>
      <c r="S477" s="400">
        <v>0</v>
      </c>
      <c r="T477" s="400">
        <v>11900</v>
      </c>
      <c r="U477" s="400">
        <v>1499400</v>
      </c>
      <c r="V477" s="400">
        <v>126</v>
      </c>
      <c r="W477" s="400">
        <v>0</v>
      </c>
      <c r="X477" s="400">
        <v>0</v>
      </c>
      <c r="Y477" s="400">
        <v>0</v>
      </c>
      <c r="Z477" s="400">
        <v>0</v>
      </c>
      <c r="AA477" s="400">
        <v>126</v>
      </c>
      <c r="AB477" s="399" t="s">
        <v>27</v>
      </c>
    </row>
    <row r="478" spans="1:28">
      <c r="A478" s="398" t="s">
        <v>112</v>
      </c>
      <c r="B478" s="399" t="s">
        <v>1069</v>
      </c>
      <c r="C478" s="399" t="s">
        <v>1070</v>
      </c>
      <c r="D478" s="400">
        <v>5</v>
      </c>
      <c r="E478" s="400">
        <v>75</v>
      </c>
      <c r="F478" s="400">
        <v>5</v>
      </c>
      <c r="G478" s="400">
        <v>75</v>
      </c>
      <c r="H478" s="400">
        <v>0</v>
      </c>
      <c r="I478" s="400">
        <v>0</v>
      </c>
      <c r="J478" s="400">
        <v>1337</v>
      </c>
      <c r="K478" s="400">
        <v>26740</v>
      </c>
      <c r="L478" s="400">
        <v>0</v>
      </c>
      <c r="M478" s="400">
        <v>0</v>
      </c>
      <c r="N478" s="400">
        <v>0</v>
      </c>
      <c r="O478" s="400">
        <v>0</v>
      </c>
      <c r="P478" s="400">
        <v>0</v>
      </c>
      <c r="Q478" s="400">
        <v>0</v>
      </c>
      <c r="R478" s="400">
        <v>1337</v>
      </c>
      <c r="S478" s="400">
        <v>26740</v>
      </c>
      <c r="T478" s="400">
        <v>0</v>
      </c>
      <c r="U478" s="400">
        <v>0</v>
      </c>
      <c r="V478" s="400">
        <v>20</v>
      </c>
      <c r="W478" s="400">
        <v>0</v>
      </c>
      <c r="X478" s="400">
        <v>0</v>
      </c>
      <c r="Y478" s="400">
        <v>0</v>
      </c>
      <c r="Z478" s="400">
        <v>20</v>
      </c>
      <c r="AA478" s="400">
        <v>0</v>
      </c>
      <c r="AB478" s="399" t="s">
        <v>27</v>
      </c>
    </row>
    <row r="479" spans="1:28">
      <c r="A479" s="398" t="s">
        <v>158</v>
      </c>
      <c r="B479" s="399" t="s">
        <v>1071</v>
      </c>
      <c r="C479" s="399" t="s">
        <v>1072</v>
      </c>
      <c r="D479" s="400">
        <v>8</v>
      </c>
      <c r="E479" s="400">
        <v>112</v>
      </c>
      <c r="F479" s="400">
        <v>8</v>
      </c>
      <c r="G479" s="400">
        <v>112</v>
      </c>
      <c r="H479" s="400">
        <v>0</v>
      </c>
      <c r="I479" s="400">
        <v>0</v>
      </c>
      <c r="J479" s="400">
        <v>23898</v>
      </c>
      <c r="K479" s="400">
        <v>298730</v>
      </c>
      <c r="L479" s="400">
        <v>0</v>
      </c>
      <c r="M479" s="400">
        <v>0</v>
      </c>
      <c r="N479" s="400">
        <v>0</v>
      </c>
      <c r="O479" s="400">
        <v>0</v>
      </c>
      <c r="P479" s="400">
        <v>0</v>
      </c>
      <c r="Q479" s="400">
        <v>0</v>
      </c>
      <c r="R479" s="400">
        <v>23898</v>
      </c>
      <c r="S479" s="400">
        <v>298730</v>
      </c>
      <c r="T479" s="400">
        <v>0</v>
      </c>
      <c r="U479" s="400">
        <v>0</v>
      </c>
      <c r="V479" s="400">
        <v>12.5002</v>
      </c>
      <c r="W479" s="400">
        <v>0</v>
      </c>
      <c r="X479" s="400">
        <v>0</v>
      </c>
      <c r="Y479" s="400">
        <v>0</v>
      </c>
      <c r="Z479" s="400">
        <v>12.5002</v>
      </c>
      <c r="AA479" s="400">
        <v>0</v>
      </c>
      <c r="AB479" s="399" t="s">
        <v>27</v>
      </c>
    </row>
    <row r="480" spans="1:28">
      <c r="A480" s="398" t="s">
        <v>174</v>
      </c>
      <c r="B480" s="399" t="s">
        <v>1073</v>
      </c>
      <c r="C480" s="399" t="s">
        <v>1074</v>
      </c>
      <c r="D480" s="400">
        <v>4</v>
      </c>
      <c r="E480" s="400">
        <v>134</v>
      </c>
      <c r="F480" s="400">
        <v>0</v>
      </c>
      <c r="G480" s="400">
        <v>0</v>
      </c>
      <c r="H480" s="400">
        <v>4</v>
      </c>
      <c r="I480" s="400">
        <v>134</v>
      </c>
      <c r="J480" s="400">
        <v>1464</v>
      </c>
      <c r="K480" s="400">
        <v>33672</v>
      </c>
      <c r="L480" s="400">
        <v>0</v>
      </c>
      <c r="M480" s="400">
        <v>0</v>
      </c>
      <c r="N480" s="400">
        <v>0</v>
      </c>
      <c r="O480" s="400">
        <v>0</v>
      </c>
      <c r="P480" s="400">
        <v>0</v>
      </c>
      <c r="Q480" s="400">
        <v>0</v>
      </c>
      <c r="R480" s="400">
        <v>0</v>
      </c>
      <c r="S480" s="400">
        <v>0</v>
      </c>
      <c r="T480" s="400">
        <v>1464</v>
      </c>
      <c r="U480" s="400">
        <v>33672</v>
      </c>
      <c r="V480" s="400">
        <v>23</v>
      </c>
      <c r="W480" s="400">
        <v>0</v>
      </c>
      <c r="X480" s="400">
        <v>0</v>
      </c>
      <c r="Y480" s="400">
        <v>0</v>
      </c>
      <c r="Z480" s="400">
        <v>0</v>
      </c>
      <c r="AA480" s="400">
        <v>23</v>
      </c>
      <c r="AB480" s="399" t="s">
        <v>27</v>
      </c>
    </row>
    <row r="481" spans="1:28">
      <c r="A481" s="398" t="s">
        <v>682</v>
      </c>
      <c r="B481" s="399" t="s">
        <v>1075</v>
      </c>
      <c r="C481" s="399" t="s">
        <v>1076</v>
      </c>
      <c r="D481" s="400">
        <v>4</v>
      </c>
      <c r="E481" s="400">
        <v>72</v>
      </c>
      <c r="F481" s="400">
        <v>4</v>
      </c>
      <c r="G481" s="400">
        <v>72</v>
      </c>
      <c r="H481" s="400">
        <v>0</v>
      </c>
      <c r="I481" s="400">
        <v>0</v>
      </c>
      <c r="J481" s="400">
        <v>3118</v>
      </c>
      <c r="K481" s="400">
        <v>74845</v>
      </c>
      <c r="L481" s="400">
        <v>0</v>
      </c>
      <c r="M481" s="400">
        <v>0</v>
      </c>
      <c r="N481" s="400">
        <v>0</v>
      </c>
      <c r="O481" s="400">
        <v>0</v>
      </c>
      <c r="P481" s="400">
        <v>0</v>
      </c>
      <c r="Q481" s="400">
        <v>0</v>
      </c>
      <c r="R481" s="400">
        <v>3118</v>
      </c>
      <c r="S481" s="400">
        <v>74845</v>
      </c>
      <c r="T481" s="400">
        <v>0</v>
      </c>
      <c r="U481" s="400">
        <v>0</v>
      </c>
      <c r="V481" s="400">
        <v>24.004200000000001</v>
      </c>
      <c r="W481" s="400">
        <v>0</v>
      </c>
      <c r="X481" s="400">
        <v>0</v>
      </c>
      <c r="Y481" s="400">
        <v>0</v>
      </c>
      <c r="Z481" s="400">
        <v>24.004200000000001</v>
      </c>
      <c r="AA481" s="400">
        <v>0</v>
      </c>
      <c r="AB481" s="399" t="s">
        <v>27</v>
      </c>
    </row>
    <row r="482" spans="1:28">
      <c r="A482" s="398" t="s">
        <v>123</v>
      </c>
      <c r="B482" s="399" t="s">
        <v>1077</v>
      </c>
      <c r="C482" s="399" t="s">
        <v>1078</v>
      </c>
      <c r="D482" s="400">
        <v>10</v>
      </c>
      <c r="E482" s="400">
        <v>446</v>
      </c>
      <c r="F482" s="400">
        <v>0</v>
      </c>
      <c r="G482" s="400">
        <v>0</v>
      </c>
      <c r="H482" s="400">
        <v>10</v>
      </c>
      <c r="I482" s="400">
        <v>446</v>
      </c>
      <c r="J482" s="400">
        <v>5940</v>
      </c>
      <c r="K482" s="400">
        <v>267300</v>
      </c>
      <c r="L482" s="400">
        <v>0</v>
      </c>
      <c r="M482" s="400">
        <v>0</v>
      </c>
      <c r="N482" s="400">
        <v>0</v>
      </c>
      <c r="O482" s="400">
        <v>0</v>
      </c>
      <c r="P482" s="400">
        <v>0</v>
      </c>
      <c r="Q482" s="400">
        <v>0</v>
      </c>
      <c r="R482" s="400">
        <v>0</v>
      </c>
      <c r="S482" s="400">
        <v>0</v>
      </c>
      <c r="T482" s="400">
        <v>5940</v>
      </c>
      <c r="U482" s="400">
        <v>267300</v>
      </c>
      <c r="V482" s="400">
        <v>45</v>
      </c>
      <c r="W482" s="400">
        <v>0</v>
      </c>
      <c r="X482" s="400">
        <v>0</v>
      </c>
      <c r="Y482" s="400">
        <v>0</v>
      </c>
      <c r="Z482" s="400">
        <v>0</v>
      </c>
      <c r="AA482" s="400">
        <v>45</v>
      </c>
      <c r="AB482" s="399" t="s">
        <v>27</v>
      </c>
    </row>
    <row r="483" spans="1:28">
      <c r="A483" s="398" t="s">
        <v>112</v>
      </c>
      <c r="B483" s="399" t="s">
        <v>1079</v>
      </c>
      <c r="C483" s="399" t="s">
        <v>1080</v>
      </c>
      <c r="D483" s="400">
        <v>4</v>
      </c>
      <c r="E483" s="400">
        <v>68</v>
      </c>
      <c r="F483" s="400">
        <v>4</v>
      </c>
      <c r="G483" s="400">
        <v>68</v>
      </c>
      <c r="H483" s="400">
        <v>0</v>
      </c>
      <c r="I483" s="400">
        <v>0</v>
      </c>
      <c r="J483" s="400">
        <v>4323</v>
      </c>
      <c r="K483" s="400">
        <v>129691</v>
      </c>
      <c r="L483" s="400">
        <v>0</v>
      </c>
      <c r="M483" s="400">
        <v>0</v>
      </c>
      <c r="N483" s="400">
        <v>0</v>
      </c>
      <c r="O483" s="400">
        <v>0</v>
      </c>
      <c r="P483" s="400">
        <v>0</v>
      </c>
      <c r="Q483" s="400">
        <v>0</v>
      </c>
      <c r="R483" s="400">
        <v>4323</v>
      </c>
      <c r="S483" s="400">
        <v>129691</v>
      </c>
      <c r="T483" s="400">
        <v>0</v>
      </c>
      <c r="U483" s="400">
        <v>0</v>
      </c>
      <c r="V483" s="400">
        <v>30.0002</v>
      </c>
      <c r="W483" s="400">
        <v>0</v>
      </c>
      <c r="X483" s="400">
        <v>0</v>
      </c>
      <c r="Y483" s="400">
        <v>0</v>
      </c>
      <c r="Z483" s="400">
        <v>30.0002</v>
      </c>
      <c r="AA483" s="400">
        <v>0</v>
      </c>
      <c r="AB483" s="399" t="s">
        <v>27</v>
      </c>
    </row>
    <row r="484" spans="1:28">
      <c r="A484" s="398" t="s">
        <v>45</v>
      </c>
      <c r="B484" s="399" t="s">
        <v>1081</v>
      </c>
      <c r="C484" s="399" t="s">
        <v>1082</v>
      </c>
      <c r="D484" s="400">
        <v>91</v>
      </c>
      <c r="E484" s="400">
        <v>1804</v>
      </c>
      <c r="F484" s="400">
        <v>91</v>
      </c>
      <c r="G484" s="400">
        <v>1804</v>
      </c>
      <c r="H484" s="400">
        <v>0</v>
      </c>
      <c r="I484" s="400">
        <v>0</v>
      </c>
      <c r="J484" s="400">
        <v>11941</v>
      </c>
      <c r="K484" s="400">
        <v>912482</v>
      </c>
      <c r="L484" s="400">
        <v>307</v>
      </c>
      <c r="M484" s="400">
        <v>34998</v>
      </c>
      <c r="N484" s="400">
        <v>2824</v>
      </c>
      <c r="O484" s="400">
        <v>299344</v>
      </c>
      <c r="P484" s="400">
        <v>715</v>
      </c>
      <c r="Q484" s="400">
        <v>60060</v>
      </c>
      <c r="R484" s="400">
        <v>8095</v>
      </c>
      <c r="S484" s="400">
        <v>518080</v>
      </c>
      <c r="T484" s="400">
        <v>0</v>
      </c>
      <c r="U484" s="400">
        <v>0</v>
      </c>
      <c r="V484" s="400">
        <v>76.415899999999993</v>
      </c>
      <c r="W484" s="400">
        <v>114</v>
      </c>
      <c r="X484" s="400">
        <v>106</v>
      </c>
      <c r="Y484" s="400">
        <v>84</v>
      </c>
      <c r="Z484" s="400">
        <v>64</v>
      </c>
      <c r="AA484" s="400">
        <v>0</v>
      </c>
      <c r="AB484" s="399" t="s">
        <v>27</v>
      </c>
    </row>
    <row r="485" spans="1:28">
      <c r="A485" s="398" t="s">
        <v>778</v>
      </c>
      <c r="B485" s="399" t="s">
        <v>1083</v>
      </c>
      <c r="C485" s="399" t="s">
        <v>1084</v>
      </c>
      <c r="D485" s="400">
        <v>6</v>
      </c>
      <c r="E485" s="400">
        <v>191</v>
      </c>
      <c r="F485" s="400">
        <v>0</v>
      </c>
      <c r="G485" s="400">
        <v>0</v>
      </c>
      <c r="H485" s="400">
        <v>6</v>
      </c>
      <c r="I485" s="400">
        <v>191</v>
      </c>
      <c r="J485" s="400">
        <v>2929</v>
      </c>
      <c r="K485" s="400">
        <v>117160</v>
      </c>
      <c r="L485" s="400">
        <v>0</v>
      </c>
      <c r="M485" s="400">
        <v>0</v>
      </c>
      <c r="N485" s="400">
        <v>0</v>
      </c>
      <c r="O485" s="400">
        <v>0</v>
      </c>
      <c r="P485" s="400">
        <v>0</v>
      </c>
      <c r="Q485" s="400">
        <v>0</v>
      </c>
      <c r="R485" s="400">
        <v>0</v>
      </c>
      <c r="S485" s="400">
        <v>0</v>
      </c>
      <c r="T485" s="400">
        <v>2929</v>
      </c>
      <c r="U485" s="400">
        <v>117160</v>
      </c>
      <c r="V485" s="400">
        <v>40</v>
      </c>
      <c r="W485" s="400">
        <v>0</v>
      </c>
      <c r="X485" s="400">
        <v>0</v>
      </c>
      <c r="Y485" s="400">
        <v>0</v>
      </c>
      <c r="Z485" s="400">
        <v>0</v>
      </c>
      <c r="AA485" s="400">
        <v>40</v>
      </c>
      <c r="AB485" s="399" t="s">
        <v>27</v>
      </c>
    </row>
    <row r="486" spans="1:28">
      <c r="A486" s="398" t="s">
        <v>158</v>
      </c>
      <c r="B486" s="399" t="s">
        <v>1085</v>
      </c>
      <c r="C486" s="399" t="s">
        <v>1086</v>
      </c>
      <c r="D486" s="400">
        <v>4</v>
      </c>
      <c r="E486" s="400">
        <v>55</v>
      </c>
      <c r="F486" s="400">
        <v>4</v>
      </c>
      <c r="G486" s="400">
        <v>55</v>
      </c>
      <c r="H486" s="400">
        <v>0</v>
      </c>
      <c r="I486" s="400">
        <v>0</v>
      </c>
      <c r="J486" s="400">
        <v>3991</v>
      </c>
      <c r="K486" s="400">
        <v>119730</v>
      </c>
      <c r="L486" s="400">
        <v>0</v>
      </c>
      <c r="M486" s="400">
        <v>0</v>
      </c>
      <c r="N486" s="400">
        <v>0</v>
      </c>
      <c r="O486" s="400">
        <v>0</v>
      </c>
      <c r="P486" s="400">
        <v>0</v>
      </c>
      <c r="Q486" s="400">
        <v>0</v>
      </c>
      <c r="R486" s="400">
        <v>3991</v>
      </c>
      <c r="S486" s="400">
        <v>119730</v>
      </c>
      <c r="T486" s="400">
        <v>0</v>
      </c>
      <c r="U486" s="400">
        <v>0</v>
      </c>
      <c r="V486" s="400">
        <v>30</v>
      </c>
      <c r="W486" s="400">
        <v>0</v>
      </c>
      <c r="X486" s="400">
        <v>0</v>
      </c>
      <c r="Y486" s="400">
        <v>0</v>
      </c>
      <c r="Z486" s="400">
        <v>30</v>
      </c>
      <c r="AA486" s="400">
        <v>0</v>
      </c>
      <c r="AB486" s="399" t="s">
        <v>27</v>
      </c>
    </row>
    <row r="487" spans="1:28">
      <c r="A487" s="398" t="s">
        <v>126</v>
      </c>
      <c r="B487" s="399" t="s">
        <v>1087</v>
      </c>
      <c r="C487" s="399" t="s">
        <v>1088</v>
      </c>
      <c r="D487" s="400">
        <v>3</v>
      </c>
      <c r="E487" s="400">
        <v>60</v>
      </c>
      <c r="F487" s="400">
        <v>3</v>
      </c>
      <c r="G487" s="400">
        <v>60</v>
      </c>
      <c r="H487" s="400">
        <v>0</v>
      </c>
      <c r="I487" s="400">
        <v>0</v>
      </c>
      <c r="J487" s="400">
        <v>15136</v>
      </c>
      <c r="K487" s="400">
        <v>427384</v>
      </c>
      <c r="L487" s="400">
        <v>0</v>
      </c>
      <c r="M487" s="400">
        <v>0</v>
      </c>
      <c r="N487" s="400">
        <v>0</v>
      </c>
      <c r="O487" s="400">
        <v>0</v>
      </c>
      <c r="P487" s="400">
        <v>0</v>
      </c>
      <c r="Q487" s="400">
        <v>0</v>
      </c>
      <c r="R487" s="400">
        <v>15136</v>
      </c>
      <c r="S487" s="400">
        <v>427384</v>
      </c>
      <c r="T487" s="400">
        <v>0</v>
      </c>
      <c r="U487" s="400">
        <v>0</v>
      </c>
      <c r="V487" s="400">
        <v>28.2363</v>
      </c>
      <c r="W487" s="400">
        <v>0</v>
      </c>
      <c r="X487" s="400">
        <v>0</v>
      </c>
      <c r="Y487" s="400">
        <v>0</v>
      </c>
      <c r="Z487" s="400">
        <v>28.2363</v>
      </c>
      <c r="AA487" s="400">
        <v>0</v>
      </c>
      <c r="AB487" s="399" t="s">
        <v>27</v>
      </c>
    </row>
    <row r="488" spans="1:28">
      <c r="A488" s="398" t="s">
        <v>141</v>
      </c>
      <c r="B488" s="399" t="s">
        <v>1089</v>
      </c>
      <c r="C488" s="399" t="s">
        <v>1090</v>
      </c>
      <c r="D488" s="400">
        <v>0</v>
      </c>
      <c r="E488" s="400">
        <v>0</v>
      </c>
      <c r="F488" s="400">
        <v>0</v>
      </c>
      <c r="G488" s="400">
        <v>0</v>
      </c>
      <c r="H488" s="400">
        <v>0</v>
      </c>
      <c r="I488" s="400">
        <v>0</v>
      </c>
      <c r="J488" s="400">
        <v>0</v>
      </c>
      <c r="K488" s="400">
        <v>0</v>
      </c>
      <c r="L488" s="400">
        <v>0</v>
      </c>
      <c r="M488" s="400">
        <v>0</v>
      </c>
      <c r="N488" s="400">
        <v>0</v>
      </c>
      <c r="O488" s="400">
        <v>0</v>
      </c>
      <c r="P488" s="400">
        <v>0</v>
      </c>
      <c r="Q488" s="400">
        <v>0</v>
      </c>
      <c r="R488" s="400">
        <v>0</v>
      </c>
      <c r="S488" s="400">
        <v>0</v>
      </c>
      <c r="T488" s="400">
        <v>0</v>
      </c>
      <c r="U488" s="400">
        <v>0</v>
      </c>
      <c r="V488" s="400">
        <v>0</v>
      </c>
      <c r="W488" s="400">
        <v>0</v>
      </c>
      <c r="X488" s="400">
        <v>0</v>
      </c>
      <c r="Y488" s="400">
        <v>0</v>
      </c>
      <c r="Z488" s="400">
        <v>0</v>
      </c>
      <c r="AA488" s="400">
        <v>0</v>
      </c>
      <c r="AB488" s="399" t="s">
        <v>27</v>
      </c>
    </row>
    <row r="489" spans="1:28">
      <c r="A489" s="398" t="s">
        <v>58</v>
      </c>
      <c r="B489" s="399" t="s">
        <v>1091</v>
      </c>
      <c r="C489" s="399" t="s">
        <v>1092</v>
      </c>
      <c r="D489" s="400">
        <v>43</v>
      </c>
      <c r="E489" s="400">
        <v>1659</v>
      </c>
      <c r="F489" s="400">
        <v>12</v>
      </c>
      <c r="G489" s="400">
        <v>590</v>
      </c>
      <c r="H489" s="400">
        <v>31</v>
      </c>
      <c r="I489" s="400">
        <v>1069</v>
      </c>
      <c r="J489" s="400">
        <v>57535</v>
      </c>
      <c r="K489" s="400">
        <v>2465625</v>
      </c>
      <c r="L489" s="400">
        <v>0</v>
      </c>
      <c r="M489" s="400">
        <v>0</v>
      </c>
      <c r="N489" s="400">
        <v>0</v>
      </c>
      <c r="O489" s="400">
        <v>0</v>
      </c>
      <c r="P489" s="400">
        <v>0</v>
      </c>
      <c r="Q489" s="400">
        <v>0</v>
      </c>
      <c r="R489" s="400">
        <v>42860</v>
      </c>
      <c r="S489" s="400">
        <v>1071500</v>
      </c>
      <c r="T489" s="400">
        <v>14675</v>
      </c>
      <c r="U489" s="400">
        <v>1394125</v>
      </c>
      <c r="V489" s="400">
        <v>42.854300000000002</v>
      </c>
      <c r="W489" s="400">
        <v>0</v>
      </c>
      <c r="X489" s="400">
        <v>0</v>
      </c>
      <c r="Y489" s="400">
        <v>0</v>
      </c>
      <c r="Z489" s="400">
        <v>25</v>
      </c>
      <c r="AA489" s="400">
        <v>95</v>
      </c>
      <c r="AB489" s="399" t="s">
        <v>27</v>
      </c>
    </row>
    <row r="490" spans="1:28">
      <c r="A490" s="398" t="s">
        <v>778</v>
      </c>
      <c r="B490" s="399" t="s">
        <v>1093</v>
      </c>
      <c r="C490" s="399" t="s">
        <v>1094</v>
      </c>
      <c r="D490" s="400">
        <v>4</v>
      </c>
      <c r="E490" s="400">
        <v>76</v>
      </c>
      <c r="F490" s="400">
        <v>4</v>
      </c>
      <c r="G490" s="400">
        <v>76</v>
      </c>
      <c r="H490" s="400">
        <v>0</v>
      </c>
      <c r="I490" s="400">
        <v>0</v>
      </c>
      <c r="J490" s="400">
        <v>4256</v>
      </c>
      <c r="K490" s="400">
        <v>148960</v>
      </c>
      <c r="L490" s="400">
        <v>0</v>
      </c>
      <c r="M490" s="400">
        <v>0</v>
      </c>
      <c r="N490" s="400">
        <v>0</v>
      </c>
      <c r="O490" s="400">
        <v>0</v>
      </c>
      <c r="P490" s="400">
        <v>0</v>
      </c>
      <c r="Q490" s="400">
        <v>0</v>
      </c>
      <c r="R490" s="400">
        <v>4256</v>
      </c>
      <c r="S490" s="400">
        <v>148960</v>
      </c>
      <c r="T490" s="400">
        <v>0</v>
      </c>
      <c r="U490" s="400">
        <v>0</v>
      </c>
      <c r="V490" s="400">
        <v>35</v>
      </c>
      <c r="W490" s="400">
        <v>0</v>
      </c>
      <c r="X490" s="400">
        <v>0</v>
      </c>
      <c r="Y490" s="400">
        <v>0</v>
      </c>
      <c r="Z490" s="400">
        <v>35</v>
      </c>
      <c r="AA490" s="400">
        <v>0</v>
      </c>
      <c r="AB490" s="399" t="s">
        <v>27</v>
      </c>
    </row>
    <row r="491" spans="1:28">
      <c r="A491" s="398" t="s">
        <v>158</v>
      </c>
      <c r="B491" s="399" t="s">
        <v>1095</v>
      </c>
      <c r="C491" s="399" t="s">
        <v>1096</v>
      </c>
      <c r="D491" s="400">
        <v>6</v>
      </c>
      <c r="E491" s="400">
        <v>47</v>
      </c>
      <c r="F491" s="400">
        <v>6</v>
      </c>
      <c r="G491" s="400">
        <v>47</v>
      </c>
      <c r="H491" s="400">
        <v>0</v>
      </c>
      <c r="I491" s="400">
        <v>0</v>
      </c>
      <c r="J491" s="400">
        <v>5626</v>
      </c>
      <c r="K491" s="400">
        <v>48102</v>
      </c>
      <c r="L491" s="400">
        <v>0</v>
      </c>
      <c r="M491" s="400">
        <v>0</v>
      </c>
      <c r="N491" s="400">
        <v>0</v>
      </c>
      <c r="O491" s="400">
        <v>0</v>
      </c>
      <c r="P491" s="400">
        <v>0</v>
      </c>
      <c r="Q491" s="400">
        <v>0</v>
      </c>
      <c r="R491" s="400">
        <v>5626</v>
      </c>
      <c r="S491" s="400">
        <v>48102</v>
      </c>
      <c r="T491" s="400">
        <v>0</v>
      </c>
      <c r="U491" s="400">
        <v>0</v>
      </c>
      <c r="V491" s="400">
        <v>8.5498999999999992</v>
      </c>
      <c r="W491" s="400">
        <v>0</v>
      </c>
      <c r="X491" s="400">
        <v>0</v>
      </c>
      <c r="Y491" s="400">
        <v>0</v>
      </c>
      <c r="Z491" s="400">
        <v>8.5498999999999992</v>
      </c>
      <c r="AA491" s="400">
        <v>0</v>
      </c>
      <c r="AB491" s="399" t="s">
        <v>27</v>
      </c>
    </row>
    <row r="492" spans="1:28">
      <c r="A492" s="398" t="s">
        <v>174</v>
      </c>
      <c r="B492" s="399" t="s">
        <v>1097</v>
      </c>
      <c r="C492" s="399" t="s">
        <v>1098</v>
      </c>
      <c r="D492" s="400">
        <v>6</v>
      </c>
      <c r="E492" s="400">
        <v>266</v>
      </c>
      <c r="F492" s="400">
        <v>0</v>
      </c>
      <c r="G492" s="400">
        <v>0</v>
      </c>
      <c r="H492" s="400">
        <v>6</v>
      </c>
      <c r="I492" s="400">
        <v>266</v>
      </c>
      <c r="J492" s="400">
        <v>804</v>
      </c>
      <c r="K492" s="400">
        <v>40200</v>
      </c>
      <c r="L492" s="400">
        <v>0</v>
      </c>
      <c r="M492" s="400">
        <v>0</v>
      </c>
      <c r="N492" s="400">
        <v>0</v>
      </c>
      <c r="O492" s="400">
        <v>0</v>
      </c>
      <c r="P492" s="400">
        <v>0</v>
      </c>
      <c r="Q492" s="400">
        <v>0</v>
      </c>
      <c r="R492" s="400">
        <v>0</v>
      </c>
      <c r="S492" s="400">
        <v>0</v>
      </c>
      <c r="T492" s="400">
        <v>804</v>
      </c>
      <c r="U492" s="400">
        <v>40200</v>
      </c>
      <c r="V492" s="400">
        <v>50</v>
      </c>
      <c r="W492" s="400">
        <v>0</v>
      </c>
      <c r="X492" s="400">
        <v>0</v>
      </c>
      <c r="Y492" s="400">
        <v>0</v>
      </c>
      <c r="Z492" s="400">
        <v>0</v>
      </c>
      <c r="AA492" s="400">
        <v>50</v>
      </c>
      <c r="AB492" s="399" t="s">
        <v>27</v>
      </c>
    </row>
    <row r="493" spans="1:28">
      <c r="A493" s="398" t="s">
        <v>141</v>
      </c>
      <c r="B493" s="399" t="s">
        <v>1099</v>
      </c>
      <c r="C493" s="399" t="s">
        <v>1100</v>
      </c>
      <c r="D493" s="400">
        <v>0</v>
      </c>
      <c r="E493" s="400">
        <v>0</v>
      </c>
      <c r="F493" s="400">
        <v>0</v>
      </c>
      <c r="G493" s="400">
        <v>0</v>
      </c>
      <c r="H493" s="400">
        <v>0</v>
      </c>
      <c r="I493" s="400">
        <v>0</v>
      </c>
      <c r="J493" s="400">
        <v>0</v>
      </c>
      <c r="K493" s="400">
        <v>0</v>
      </c>
      <c r="L493" s="400">
        <v>0</v>
      </c>
      <c r="M493" s="400">
        <v>0</v>
      </c>
      <c r="N493" s="400">
        <v>0</v>
      </c>
      <c r="O493" s="400">
        <v>0</v>
      </c>
      <c r="P493" s="400">
        <v>0</v>
      </c>
      <c r="Q493" s="400">
        <v>0</v>
      </c>
      <c r="R493" s="400">
        <v>0</v>
      </c>
      <c r="S493" s="400">
        <v>0</v>
      </c>
      <c r="T493" s="400">
        <v>0</v>
      </c>
      <c r="U493" s="400">
        <v>0</v>
      </c>
      <c r="V493" s="400">
        <v>0</v>
      </c>
      <c r="W493" s="400">
        <v>0</v>
      </c>
      <c r="X493" s="400">
        <v>0</v>
      </c>
      <c r="Y493" s="400">
        <v>0</v>
      </c>
      <c r="Z493" s="400">
        <v>0</v>
      </c>
      <c r="AA493" s="400">
        <v>0</v>
      </c>
      <c r="AB493" s="399" t="s">
        <v>27</v>
      </c>
    </row>
    <row r="494" spans="1:28">
      <c r="A494" s="398" t="s">
        <v>402</v>
      </c>
      <c r="B494" s="399" t="s">
        <v>1101</v>
      </c>
      <c r="C494" s="399" t="s">
        <v>1102</v>
      </c>
      <c r="D494" s="400">
        <v>32</v>
      </c>
      <c r="E494" s="400">
        <v>1227</v>
      </c>
      <c r="F494" s="400">
        <v>0</v>
      </c>
      <c r="G494" s="400">
        <v>0</v>
      </c>
      <c r="H494" s="400">
        <v>32</v>
      </c>
      <c r="I494" s="400">
        <v>1227</v>
      </c>
      <c r="J494" s="400">
        <v>8857</v>
      </c>
      <c r="K494" s="400">
        <v>3612521</v>
      </c>
      <c r="L494" s="400">
        <v>0</v>
      </c>
      <c r="M494" s="400">
        <v>0</v>
      </c>
      <c r="N494" s="400">
        <v>0</v>
      </c>
      <c r="O494" s="400">
        <v>0</v>
      </c>
      <c r="P494" s="400">
        <v>0</v>
      </c>
      <c r="Q494" s="400">
        <v>0</v>
      </c>
      <c r="R494" s="400">
        <v>0</v>
      </c>
      <c r="S494" s="400">
        <v>0</v>
      </c>
      <c r="T494" s="400">
        <v>8857</v>
      </c>
      <c r="U494" s="400">
        <v>3612521</v>
      </c>
      <c r="V494" s="400">
        <v>407.87189999999998</v>
      </c>
      <c r="W494" s="400">
        <v>0</v>
      </c>
      <c r="X494" s="400">
        <v>0</v>
      </c>
      <c r="Y494" s="400">
        <v>0</v>
      </c>
      <c r="Z494" s="400">
        <v>0</v>
      </c>
      <c r="AA494" s="400">
        <v>407.87189999999998</v>
      </c>
      <c r="AB494" s="399" t="s">
        <v>27</v>
      </c>
    </row>
    <row r="495" spans="1:28">
      <c r="A495" s="398" t="s">
        <v>158</v>
      </c>
      <c r="B495" s="399" t="s">
        <v>1103</v>
      </c>
      <c r="C495" s="399" t="s">
        <v>1104</v>
      </c>
      <c r="D495" s="400">
        <v>8</v>
      </c>
      <c r="E495" s="400">
        <v>60</v>
      </c>
      <c r="F495" s="400">
        <v>8</v>
      </c>
      <c r="G495" s="400">
        <v>60</v>
      </c>
      <c r="H495" s="400">
        <v>0</v>
      </c>
      <c r="I495" s="400">
        <v>0</v>
      </c>
      <c r="J495" s="400">
        <v>5144</v>
      </c>
      <c r="K495" s="400">
        <v>69444</v>
      </c>
      <c r="L495" s="400">
        <v>0</v>
      </c>
      <c r="M495" s="400">
        <v>0</v>
      </c>
      <c r="N495" s="400">
        <v>0</v>
      </c>
      <c r="O495" s="400">
        <v>0</v>
      </c>
      <c r="P495" s="400">
        <v>0</v>
      </c>
      <c r="Q495" s="400">
        <v>0</v>
      </c>
      <c r="R495" s="400">
        <v>5144</v>
      </c>
      <c r="S495" s="400">
        <v>69444</v>
      </c>
      <c r="T495" s="400">
        <v>0</v>
      </c>
      <c r="U495" s="400">
        <v>0</v>
      </c>
      <c r="V495" s="400">
        <v>13.5</v>
      </c>
      <c r="W495" s="400">
        <v>0</v>
      </c>
      <c r="X495" s="400">
        <v>0</v>
      </c>
      <c r="Y495" s="400">
        <v>0</v>
      </c>
      <c r="Z495" s="400">
        <v>13.5</v>
      </c>
      <c r="AA495" s="400">
        <v>0</v>
      </c>
      <c r="AB495" s="399" t="s">
        <v>27</v>
      </c>
    </row>
    <row r="496" spans="1:28">
      <c r="A496" s="398" t="s">
        <v>647</v>
      </c>
      <c r="B496" s="399" t="s">
        <v>1105</v>
      </c>
      <c r="C496" s="399" t="s">
        <v>1106</v>
      </c>
      <c r="D496" s="400">
        <v>5</v>
      </c>
      <c r="E496" s="400">
        <v>41</v>
      </c>
      <c r="F496" s="400">
        <v>5</v>
      </c>
      <c r="G496" s="400">
        <v>41</v>
      </c>
      <c r="H496" s="400">
        <v>0</v>
      </c>
      <c r="I496" s="400">
        <v>0</v>
      </c>
      <c r="J496" s="400">
        <v>12126</v>
      </c>
      <c r="K496" s="400">
        <v>138512</v>
      </c>
      <c r="L496" s="400">
        <v>0</v>
      </c>
      <c r="M496" s="400">
        <v>0</v>
      </c>
      <c r="N496" s="400">
        <v>0</v>
      </c>
      <c r="O496" s="400">
        <v>0</v>
      </c>
      <c r="P496" s="400">
        <v>0</v>
      </c>
      <c r="Q496" s="400">
        <v>0</v>
      </c>
      <c r="R496" s="400">
        <v>12126</v>
      </c>
      <c r="S496" s="400">
        <v>138512</v>
      </c>
      <c r="T496" s="400">
        <v>0</v>
      </c>
      <c r="U496" s="400">
        <v>0</v>
      </c>
      <c r="V496" s="400">
        <v>11.422700000000001</v>
      </c>
      <c r="W496" s="400">
        <v>0</v>
      </c>
      <c r="X496" s="400">
        <v>0</v>
      </c>
      <c r="Y496" s="400">
        <v>0</v>
      </c>
      <c r="Z496" s="400">
        <v>11.422700000000001</v>
      </c>
      <c r="AA496" s="400">
        <v>0</v>
      </c>
      <c r="AB496" s="399" t="s">
        <v>27</v>
      </c>
    </row>
    <row r="497" spans="1:28">
      <c r="A497" s="398" t="s">
        <v>158</v>
      </c>
      <c r="B497" s="399" t="s">
        <v>1107</v>
      </c>
      <c r="C497" s="399" t="s">
        <v>1108</v>
      </c>
      <c r="D497" s="400">
        <v>18</v>
      </c>
      <c r="E497" s="400">
        <v>748</v>
      </c>
      <c r="F497" s="400">
        <v>0</v>
      </c>
      <c r="G497" s="400">
        <v>0</v>
      </c>
      <c r="H497" s="400">
        <v>18</v>
      </c>
      <c r="I497" s="400">
        <v>748</v>
      </c>
      <c r="J497" s="400">
        <v>5098</v>
      </c>
      <c r="K497" s="400">
        <v>1540052</v>
      </c>
      <c r="L497" s="400">
        <v>0</v>
      </c>
      <c r="M497" s="400">
        <v>0</v>
      </c>
      <c r="N497" s="400">
        <v>0</v>
      </c>
      <c r="O497" s="400">
        <v>0</v>
      </c>
      <c r="P497" s="400">
        <v>0</v>
      </c>
      <c r="Q497" s="400">
        <v>0</v>
      </c>
      <c r="R497" s="400">
        <v>0</v>
      </c>
      <c r="S497" s="400">
        <v>0</v>
      </c>
      <c r="T497" s="400">
        <v>5098</v>
      </c>
      <c r="U497" s="400">
        <v>1540052</v>
      </c>
      <c r="V497" s="400">
        <v>302.08940000000001</v>
      </c>
      <c r="W497" s="400">
        <v>0</v>
      </c>
      <c r="X497" s="400">
        <v>0</v>
      </c>
      <c r="Y497" s="400">
        <v>0</v>
      </c>
      <c r="Z497" s="400">
        <v>0</v>
      </c>
      <c r="AA497" s="400">
        <v>302.08940000000001</v>
      </c>
      <c r="AB497" s="399" t="s">
        <v>27</v>
      </c>
    </row>
    <row r="498" spans="1:28">
      <c r="A498" s="398" t="s">
        <v>120</v>
      </c>
      <c r="B498" s="399" t="s">
        <v>1109</v>
      </c>
      <c r="C498" s="399" t="s">
        <v>1110</v>
      </c>
      <c r="D498" s="400">
        <v>13</v>
      </c>
      <c r="E498" s="400">
        <v>274</v>
      </c>
      <c r="F498" s="400">
        <v>13</v>
      </c>
      <c r="G498" s="400">
        <v>274</v>
      </c>
      <c r="H498" s="400">
        <v>0</v>
      </c>
      <c r="I498" s="400">
        <v>0</v>
      </c>
      <c r="J498" s="400">
        <v>7817</v>
      </c>
      <c r="K498" s="400">
        <v>123585</v>
      </c>
      <c r="L498" s="400">
        <v>0</v>
      </c>
      <c r="M498" s="400">
        <v>0</v>
      </c>
      <c r="N498" s="400">
        <v>0</v>
      </c>
      <c r="O498" s="400">
        <v>0</v>
      </c>
      <c r="P498" s="400">
        <v>0</v>
      </c>
      <c r="Q498" s="400">
        <v>0</v>
      </c>
      <c r="R498" s="400">
        <v>7817</v>
      </c>
      <c r="S498" s="400">
        <v>123585</v>
      </c>
      <c r="T498" s="400">
        <v>0</v>
      </c>
      <c r="U498" s="400">
        <v>0</v>
      </c>
      <c r="V498" s="400">
        <v>15.809799999999999</v>
      </c>
      <c r="W498" s="400">
        <v>0</v>
      </c>
      <c r="X498" s="400">
        <v>0</v>
      </c>
      <c r="Y498" s="400">
        <v>0</v>
      </c>
      <c r="Z498" s="400">
        <v>15.809799999999999</v>
      </c>
      <c r="AA498" s="400">
        <v>0</v>
      </c>
      <c r="AB498" s="399" t="s">
        <v>27</v>
      </c>
    </row>
    <row r="499" spans="1:28">
      <c r="A499" s="398" t="s">
        <v>939</v>
      </c>
      <c r="B499" s="399" t="s">
        <v>1111</v>
      </c>
      <c r="C499" s="399" t="s">
        <v>1112</v>
      </c>
      <c r="D499" s="400">
        <v>31</v>
      </c>
      <c r="E499" s="400">
        <v>1854</v>
      </c>
      <c r="F499" s="400">
        <v>0</v>
      </c>
      <c r="G499" s="400">
        <v>0</v>
      </c>
      <c r="H499" s="400">
        <v>31</v>
      </c>
      <c r="I499" s="400">
        <v>1854</v>
      </c>
      <c r="J499" s="400">
        <v>7281</v>
      </c>
      <c r="K499" s="400">
        <v>217688</v>
      </c>
      <c r="L499" s="400">
        <v>0</v>
      </c>
      <c r="M499" s="400">
        <v>0</v>
      </c>
      <c r="N499" s="400">
        <v>0</v>
      </c>
      <c r="O499" s="400">
        <v>0</v>
      </c>
      <c r="P499" s="400">
        <v>0</v>
      </c>
      <c r="Q499" s="400">
        <v>0</v>
      </c>
      <c r="R499" s="400">
        <v>0</v>
      </c>
      <c r="S499" s="400">
        <v>0</v>
      </c>
      <c r="T499" s="400">
        <v>7281</v>
      </c>
      <c r="U499" s="400">
        <v>217688</v>
      </c>
      <c r="V499" s="400">
        <v>29.898099999999999</v>
      </c>
      <c r="W499" s="400">
        <v>0</v>
      </c>
      <c r="X499" s="400">
        <v>0</v>
      </c>
      <c r="Y499" s="400">
        <v>0</v>
      </c>
      <c r="Z499" s="400">
        <v>0</v>
      </c>
      <c r="AA499" s="400">
        <v>29.898099999999999</v>
      </c>
      <c r="AB499" s="399" t="s">
        <v>27</v>
      </c>
    </row>
    <row r="500" spans="1:28">
      <c r="A500" s="398" t="s">
        <v>647</v>
      </c>
      <c r="B500" s="399" t="s">
        <v>1113</v>
      </c>
      <c r="C500" s="399" t="s">
        <v>1114</v>
      </c>
      <c r="D500" s="400">
        <v>1</v>
      </c>
      <c r="E500" s="400">
        <v>19</v>
      </c>
      <c r="F500" s="400">
        <v>1</v>
      </c>
      <c r="G500" s="400">
        <v>19</v>
      </c>
      <c r="H500" s="400">
        <v>0</v>
      </c>
      <c r="I500" s="400">
        <v>0</v>
      </c>
      <c r="J500" s="400">
        <v>4240</v>
      </c>
      <c r="K500" s="400">
        <v>43450</v>
      </c>
      <c r="L500" s="400">
        <v>0</v>
      </c>
      <c r="M500" s="400">
        <v>0</v>
      </c>
      <c r="N500" s="400">
        <v>0</v>
      </c>
      <c r="O500" s="400">
        <v>0</v>
      </c>
      <c r="P500" s="400">
        <v>0</v>
      </c>
      <c r="Q500" s="400">
        <v>0</v>
      </c>
      <c r="R500" s="400">
        <v>4240</v>
      </c>
      <c r="S500" s="400">
        <v>43450</v>
      </c>
      <c r="T500" s="400">
        <v>0</v>
      </c>
      <c r="U500" s="400">
        <v>0</v>
      </c>
      <c r="V500" s="400">
        <v>10.2476</v>
      </c>
      <c r="W500" s="400">
        <v>0</v>
      </c>
      <c r="X500" s="400">
        <v>0</v>
      </c>
      <c r="Y500" s="400">
        <v>0</v>
      </c>
      <c r="Z500" s="400">
        <v>10.2476</v>
      </c>
      <c r="AA500" s="400">
        <v>0</v>
      </c>
      <c r="AB500" s="399" t="s">
        <v>27</v>
      </c>
    </row>
    <row r="501" spans="1:28">
      <c r="A501" s="398" t="s">
        <v>141</v>
      </c>
      <c r="B501" s="399" t="s">
        <v>1115</v>
      </c>
      <c r="C501" s="399" t="s">
        <v>1116</v>
      </c>
      <c r="D501" s="400">
        <v>49</v>
      </c>
      <c r="E501" s="400">
        <v>1000</v>
      </c>
      <c r="F501" s="400">
        <v>49</v>
      </c>
      <c r="G501" s="400">
        <v>1000</v>
      </c>
      <c r="H501" s="400">
        <v>0</v>
      </c>
      <c r="I501" s="400">
        <v>0</v>
      </c>
      <c r="J501" s="400">
        <v>54678</v>
      </c>
      <c r="K501" s="400">
        <v>2218833</v>
      </c>
      <c r="L501" s="400">
        <v>0</v>
      </c>
      <c r="M501" s="400">
        <v>0</v>
      </c>
      <c r="N501" s="400">
        <v>0</v>
      </c>
      <c r="O501" s="400">
        <v>0</v>
      </c>
      <c r="P501" s="400">
        <v>0</v>
      </c>
      <c r="Q501" s="400">
        <v>0</v>
      </c>
      <c r="R501" s="400">
        <v>54678</v>
      </c>
      <c r="S501" s="400">
        <v>2218833</v>
      </c>
      <c r="T501" s="400">
        <v>0</v>
      </c>
      <c r="U501" s="400">
        <v>0</v>
      </c>
      <c r="V501" s="400">
        <v>40.58</v>
      </c>
      <c r="W501" s="400">
        <v>0</v>
      </c>
      <c r="X501" s="400">
        <v>0</v>
      </c>
      <c r="Y501" s="400">
        <v>0</v>
      </c>
      <c r="Z501" s="400">
        <v>40.58</v>
      </c>
      <c r="AA501" s="400">
        <v>0</v>
      </c>
      <c r="AB501" s="399" t="s">
        <v>27</v>
      </c>
    </row>
    <row r="502" spans="1:28">
      <c r="A502" s="398" t="s">
        <v>402</v>
      </c>
      <c r="B502" s="399" t="s">
        <v>1117</v>
      </c>
      <c r="C502" s="399" t="s">
        <v>1118</v>
      </c>
      <c r="D502" s="400">
        <v>36</v>
      </c>
      <c r="E502" s="400">
        <v>1360</v>
      </c>
      <c r="F502" s="400">
        <v>0</v>
      </c>
      <c r="G502" s="400">
        <v>0</v>
      </c>
      <c r="H502" s="400">
        <v>36</v>
      </c>
      <c r="I502" s="400">
        <v>1360</v>
      </c>
      <c r="J502" s="400">
        <v>16054</v>
      </c>
      <c r="K502" s="400">
        <v>2912540</v>
      </c>
      <c r="L502" s="400">
        <v>0</v>
      </c>
      <c r="M502" s="400">
        <v>0</v>
      </c>
      <c r="N502" s="400">
        <v>0</v>
      </c>
      <c r="O502" s="400">
        <v>0</v>
      </c>
      <c r="P502" s="400">
        <v>0</v>
      </c>
      <c r="Q502" s="400">
        <v>0</v>
      </c>
      <c r="R502" s="400">
        <v>0</v>
      </c>
      <c r="S502" s="400">
        <v>0</v>
      </c>
      <c r="T502" s="400">
        <v>16054</v>
      </c>
      <c r="U502" s="400">
        <v>2912540</v>
      </c>
      <c r="V502" s="400">
        <v>181.42150000000001</v>
      </c>
      <c r="W502" s="400">
        <v>0</v>
      </c>
      <c r="X502" s="400">
        <v>0</v>
      </c>
      <c r="Y502" s="400">
        <v>0</v>
      </c>
      <c r="Z502" s="400">
        <v>0</v>
      </c>
      <c r="AA502" s="400">
        <v>181.42150000000001</v>
      </c>
      <c r="AB502" s="399" t="s">
        <v>27</v>
      </c>
    </row>
    <row r="503" spans="1:28">
      <c r="A503" s="398" t="s">
        <v>186</v>
      </c>
      <c r="B503" s="399" t="s">
        <v>1119</v>
      </c>
      <c r="C503" s="399" t="s">
        <v>1120</v>
      </c>
      <c r="D503" s="400">
        <v>77</v>
      </c>
      <c r="E503" s="400">
        <v>2429</v>
      </c>
      <c r="F503" s="400">
        <v>77</v>
      </c>
      <c r="G503" s="400">
        <v>2429</v>
      </c>
      <c r="H503" s="400">
        <v>0</v>
      </c>
      <c r="I503" s="400">
        <v>0</v>
      </c>
      <c r="J503" s="400">
        <v>3930</v>
      </c>
      <c r="K503" s="400">
        <v>684252</v>
      </c>
      <c r="L503" s="400">
        <v>3930</v>
      </c>
      <c r="M503" s="400">
        <v>684252</v>
      </c>
      <c r="N503" s="400">
        <v>0</v>
      </c>
      <c r="O503" s="400">
        <v>0</v>
      </c>
      <c r="P503" s="400">
        <v>0</v>
      </c>
      <c r="Q503" s="400">
        <v>0</v>
      </c>
      <c r="R503" s="400">
        <v>0</v>
      </c>
      <c r="S503" s="400">
        <v>0</v>
      </c>
      <c r="T503" s="400">
        <v>0</v>
      </c>
      <c r="U503" s="400">
        <v>0</v>
      </c>
      <c r="V503" s="400">
        <v>174.10990000000001</v>
      </c>
      <c r="W503" s="400">
        <v>174.10990000000001</v>
      </c>
      <c r="X503" s="400">
        <v>0</v>
      </c>
      <c r="Y503" s="400">
        <v>0</v>
      </c>
      <c r="Z503" s="400">
        <v>0</v>
      </c>
      <c r="AA503" s="400">
        <v>0</v>
      </c>
      <c r="AB503" s="399" t="s">
        <v>27</v>
      </c>
    </row>
    <row r="504" spans="1:28">
      <c r="A504" s="398" t="s">
        <v>960</v>
      </c>
      <c r="B504" s="399" t="s">
        <v>1121</v>
      </c>
      <c r="C504" s="399" t="s">
        <v>1122</v>
      </c>
      <c r="D504" s="400">
        <v>17</v>
      </c>
      <c r="E504" s="400">
        <v>609</v>
      </c>
      <c r="F504" s="400">
        <v>8</v>
      </c>
      <c r="G504" s="400">
        <v>290</v>
      </c>
      <c r="H504" s="400">
        <v>9</v>
      </c>
      <c r="I504" s="400">
        <v>319</v>
      </c>
      <c r="J504" s="400">
        <v>7086</v>
      </c>
      <c r="K504" s="400">
        <v>801304</v>
      </c>
      <c r="L504" s="400">
        <v>0</v>
      </c>
      <c r="M504" s="400">
        <v>0</v>
      </c>
      <c r="N504" s="400">
        <v>0</v>
      </c>
      <c r="O504" s="400">
        <v>0</v>
      </c>
      <c r="P504" s="400">
        <v>0</v>
      </c>
      <c r="Q504" s="400">
        <v>0</v>
      </c>
      <c r="R504" s="400">
        <v>3824</v>
      </c>
      <c r="S504" s="400">
        <v>214144</v>
      </c>
      <c r="T504" s="400">
        <v>3262</v>
      </c>
      <c r="U504" s="400">
        <v>587160</v>
      </c>
      <c r="V504" s="400">
        <v>113.0827</v>
      </c>
      <c r="W504" s="400">
        <v>0</v>
      </c>
      <c r="X504" s="400">
        <v>0</v>
      </c>
      <c r="Y504" s="400">
        <v>0</v>
      </c>
      <c r="Z504" s="400">
        <v>56</v>
      </c>
      <c r="AA504" s="400">
        <v>180</v>
      </c>
      <c r="AB504" s="399" t="s">
        <v>27</v>
      </c>
    </row>
    <row r="505" spans="1:28">
      <c r="A505" s="398" t="s">
        <v>169</v>
      </c>
      <c r="B505" s="399" t="s">
        <v>1123</v>
      </c>
      <c r="C505" s="399" t="s">
        <v>1124</v>
      </c>
      <c r="D505" s="400">
        <v>13</v>
      </c>
      <c r="E505" s="400">
        <v>542</v>
      </c>
      <c r="F505" s="400">
        <v>2</v>
      </c>
      <c r="G505" s="400">
        <v>46</v>
      </c>
      <c r="H505" s="400">
        <v>11</v>
      </c>
      <c r="I505" s="400">
        <v>496</v>
      </c>
      <c r="J505" s="400">
        <v>24409</v>
      </c>
      <c r="K505" s="400">
        <v>268499</v>
      </c>
      <c r="L505" s="400">
        <v>0</v>
      </c>
      <c r="M505" s="400">
        <v>0</v>
      </c>
      <c r="N505" s="400">
        <v>0</v>
      </c>
      <c r="O505" s="400">
        <v>0</v>
      </c>
      <c r="P505" s="400">
        <v>0</v>
      </c>
      <c r="Q505" s="400">
        <v>0</v>
      </c>
      <c r="R505" s="400">
        <v>0</v>
      </c>
      <c r="S505" s="400">
        <v>0</v>
      </c>
      <c r="T505" s="400">
        <v>24409</v>
      </c>
      <c r="U505" s="400">
        <v>268499</v>
      </c>
      <c r="V505" s="400">
        <v>11</v>
      </c>
      <c r="W505" s="400">
        <v>0</v>
      </c>
      <c r="X505" s="400">
        <v>0</v>
      </c>
      <c r="Y505" s="400">
        <v>0</v>
      </c>
      <c r="Z505" s="400">
        <v>0</v>
      </c>
      <c r="AA505" s="400">
        <v>11</v>
      </c>
      <c r="AB505" s="399" t="s">
        <v>27</v>
      </c>
    </row>
    <row r="506" spans="1:28">
      <c r="A506" s="398" t="s">
        <v>88</v>
      </c>
      <c r="B506" s="399" t="s">
        <v>1125</v>
      </c>
      <c r="C506" s="399" t="s">
        <v>1126</v>
      </c>
      <c r="D506" s="400">
        <v>10</v>
      </c>
      <c r="E506" s="400">
        <v>272</v>
      </c>
      <c r="F506" s="400">
        <v>0</v>
      </c>
      <c r="G506" s="400">
        <v>0</v>
      </c>
      <c r="H506" s="400">
        <v>10</v>
      </c>
      <c r="I506" s="400">
        <v>272</v>
      </c>
      <c r="J506" s="400">
        <v>5106</v>
      </c>
      <c r="K506" s="400">
        <v>357420</v>
      </c>
      <c r="L506" s="400">
        <v>0</v>
      </c>
      <c r="M506" s="400">
        <v>0</v>
      </c>
      <c r="N506" s="400">
        <v>0</v>
      </c>
      <c r="O506" s="400">
        <v>0</v>
      </c>
      <c r="P506" s="400">
        <v>0</v>
      </c>
      <c r="Q506" s="400">
        <v>0</v>
      </c>
      <c r="R506" s="400">
        <v>0</v>
      </c>
      <c r="S506" s="400">
        <v>0</v>
      </c>
      <c r="T506" s="400">
        <v>5106</v>
      </c>
      <c r="U506" s="400">
        <v>357420</v>
      </c>
      <c r="V506" s="400">
        <v>70</v>
      </c>
      <c r="W506" s="400">
        <v>0</v>
      </c>
      <c r="X506" s="400">
        <v>0</v>
      </c>
      <c r="Y506" s="400">
        <v>0</v>
      </c>
      <c r="Z506" s="400">
        <v>0</v>
      </c>
      <c r="AA506" s="400">
        <v>70</v>
      </c>
      <c r="AB506" s="399" t="s">
        <v>27</v>
      </c>
    </row>
    <row r="507" spans="1:28">
      <c r="A507" s="398" t="s">
        <v>892</v>
      </c>
      <c r="B507" s="399" t="s">
        <v>1127</v>
      </c>
      <c r="C507" s="399" t="s">
        <v>1128</v>
      </c>
      <c r="D507" s="400">
        <v>32</v>
      </c>
      <c r="E507" s="400">
        <v>1546</v>
      </c>
      <c r="F507" s="400">
        <v>0</v>
      </c>
      <c r="G507" s="400">
        <v>0</v>
      </c>
      <c r="H507" s="400">
        <v>32</v>
      </c>
      <c r="I507" s="400">
        <v>1546</v>
      </c>
      <c r="J507" s="400">
        <v>8812</v>
      </c>
      <c r="K507" s="400">
        <v>701212</v>
      </c>
      <c r="L507" s="400">
        <v>0</v>
      </c>
      <c r="M507" s="400">
        <v>0</v>
      </c>
      <c r="N507" s="400">
        <v>0</v>
      </c>
      <c r="O507" s="400">
        <v>0</v>
      </c>
      <c r="P507" s="400">
        <v>0</v>
      </c>
      <c r="Q507" s="400">
        <v>0</v>
      </c>
      <c r="R507" s="400">
        <v>0</v>
      </c>
      <c r="S507" s="400">
        <v>0</v>
      </c>
      <c r="T507" s="400">
        <v>8812</v>
      </c>
      <c r="U507" s="400">
        <v>701212</v>
      </c>
      <c r="V507" s="400">
        <v>79.574700000000007</v>
      </c>
      <c r="W507" s="400">
        <v>0</v>
      </c>
      <c r="X507" s="400">
        <v>0</v>
      </c>
      <c r="Y507" s="400">
        <v>0</v>
      </c>
      <c r="Z507" s="400">
        <v>0</v>
      </c>
      <c r="AA507" s="400">
        <v>79.574700000000007</v>
      </c>
      <c r="AB507" s="399" t="s">
        <v>27</v>
      </c>
    </row>
    <row r="508" spans="1:28">
      <c r="A508" s="398" t="s">
        <v>960</v>
      </c>
      <c r="B508" s="399" t="s">
        <v>1129</v>
      </c>
      <c r="C508" s="399" t="s">
        <v>1130</v>
      </c>
      <c r="D508" s="400">
        <v>17</v>
      </c>
      <c r="E508" s="400">
        <v>543</v>
      </c>
      <c r="F508" s="400">
        <v>17</v>
      </c>
      <c r="G508" s="400">
        <v>543</v>
      </c>
      <c r="H508" s="400">
        <v>0</v>
      </c>
      <c r="I508" s="400">
        <v>0</v>
      </c>
      <c r="J508" s="400">
        <v>6527</v>
      </c>
      <c r="K508" s="400">
        <v>510896</v>
      </c>
      <c r="L508" s="400">
        <v>0</v>
      </c>
      <c r="M508" s="400">
        <v>0</v>
      </c>
      <c r="N508" s="400">
        <v>0</v>
      </c>
      <c r="O508" s="400">
        <v>0</v>
      </c>
      <c r="P508" s="400">
        <v>0</v>
      </c>
      <c r="Q508" s="400">
        <v>0</v>
      </c>
      <c r="R508" s="400">
        <v>6527</v>
      </c>
      <c r="S508" s="400">
        <v>510896</v>
      </c>
      <c r="T508" s="400">
        <v>0</v>
      </c>
      <c r="U508" s="400">
        <v>0</v>
      </c>
      <c r="V508" s="400">
        <v>78.274199999999993</v>
      </c>
      <c r="W508" s="400">
        <v>0</v>
      </c>
      <c r="X508" s="400">
        <v>0</v>
      </c>
      <c r="Y508" s="400">
        <v>0</v>
      </c>
      <c r="Z508" s="400">
        <v>78.274199999999993</v>
      </c>
      <c r="AA508" s="400">
        <v>0</v>
      </c>
      <c r="AB508" s="399" t="s">
        <v>27</v>
      </c>
    </row>
    <row r="509" spans="1:28">
      <c r="A509" s="398" t="s">
        <v>437</v>
      </c>
      <c r="B509" s="399" t="s">
        <v>1131</v>
      </c>
      <c r="C509" s="399" t="s">
        <v>1132</v>
      </c>
      <c r="D509" s="400">
        <v>37</v>
      </c>
      <c r="E509" s="400">
        <v>1875</v>
      </c>
      <c r="F509" s="400">
        <v>0</v>
      </c>
      <c r="G509" s="400">
        <v>0</v>
      </c>
      <c r="H509" s="400">
        <v>37</v>
      </c>
      <c r="I509" s="400">
        <v>1875</v>
      </c>
      <c r="J509" s="400">
        <v>9423</v>
      </c>
      <c r="K509" s="400">
        <v>9287480</v>
      </c>
      <c r="L509" s="400">
        <v>0</v>
      </c>
      <c r="M509" s="400">
        <v>0</v>
      </c>
      <c r="N509" s="400">
        <v>0</v>
      </c>
      <c r="O509" s="400">
        <v>0</v>
      </c>
      <c r="P509" s="400">
        <v>0</v>
      </c>
      <c r="Q509" s="400">
        <v>0</v>
      </c>
      <c r="R509" s="400">
        <v>0</v>
      </c>
      <c r="S509" s="400">
        <v>0</v>
      </c>
      <c r="T509" s="400">
        <v>9423</v>
      </c>
      <c r="U509" s="400">
        <v>9287480</v>
      </c>
      <c r="V509" s="400">
        <v>985.6182</v>
      </c>
      <c r="W509" s="400">
        <v>0</v>
      </c>
      <c r="X509" s="400">
        <v>0</v>
      </c>
      <c r="Y509" s="400">
        <v>0</v>
      </c>
      <c r="Z509" s="400">
        <v>0</v>
      </c>
      <c r="AA509" s="400">
        <v>985.6182</v>
      </c>
      <c r="AB509" s="399" t="s">
        <v>27</v>
      </c>
    </row>
    <row r="510" spans="1:28">
      <c r="A510" s="398" t="s">
        <v>76</v>
      </c>
      <c r="B510" s="399" t="s">
        <v>1133</v>
      </c>
      <c r="C510" s="399" t="s">
        <v>1134</v>
      </c>
      <c r="D510" s="400">
        <v>44</v>
      </c>
      <c r="E510" s="400">
        <v>1913</v>
      </c>
      <c r="F510" s="400">
        <v>0</v>
      </c>
      <c r="G510" s="400">
        <v>0</v>
      </c>
      <c r="H510" s="400">
        <v>44</v>
      </c>
      <c r="I510" s="400">
        <v>1913</v>
      </c>
      <c r="J510" s="400">
        <v>26458</v>
      </c>
      <c r="K510" s="400">
        <v>7223200</v>
      </c>
      <c r="L510" s="400">
        <v>0</v>
      </c>
      <c r="M510" s="400">
        <v>0</v>
      </c>
      <c r="N510" s="400">
        <v>0</v>
      </c>
      <c r="O510" s="400">
        <v>0</v>
      </c>
      <c r="P510" s="400">
        <v>0</v>
      </c>
      <c r="Q510" s="400">
        <v>0</v>
      </c>
      <c r="R510" s="400">
        <v>0</v>
      </c>
      <c r="S510" s="400">
        <v>0</v>
      </c>
      <c r="T510" s="400">
        <v>26458</v>
      </c>
      <c r="U510" s="400">
        <v>7223200</v>
      </c>
      <c r="V510" s="400">
        <v>273.00630000000001</v>
      </c>
      <c r="W510" s="400">
        <v>0</v>
      </c>
      <c r="X510" s="400">
        <v>0</v>
      </c>
      <c r="Y510" s="400">
        <v>0</v>
      </c>
      <c r="Z510" s="400">
        <v>0</v>
      </c>
      <c r="AA510" s="400">
        <v>273.00630000000001</v>
      </c>
      <c r="AB510" s="399" t="s">
        <v>27</v>
      </c>
    </row>
    <row r="511" spans="1:28">
      <c r="A511" s="398" t="s">
        <v>158</v>
      </c>
      <c r="B511" s="399" t="s">
        <v>1135</v>
      </c>
      <c r="C511" s="399" t="s">
        <v>1136</v>
      </c>
      <c r="D511" s="400">
        <v>6</v>
      </c>
      <c r="E511" s="400">
        <v>46</v>
      </c>
      <c r="F511" s="400">
        <v>6</v>
      </c>
      <c r="G511" s="400">
        <v>46</v>
      </c>
      <c r="H511" s="400">
        <v>0</v>
      </c>
      <c r="I511" s="400">
        <v>0</v>
      </c>
      <c r="J511" s="400">
        <v>7309</v>
      </c>
      <c r="K511" s="400">
        <v>82226</v>
      </c>
      <c r="L511" s="400">
        <v>0</v>
      </c>
      <c r="M511" s="400">
        <v>0</v>
      </c>
      <c r="N511" s="400">
        <v>0</v>
      </c>
      <c r="O511" s="400">
        <v>0</v>
      </c>
      <c r="P511" s="400">
        <v>0</v>
      </c>
      <c r="Q511" s="400">
        <v>0</v>
      </c>
      <c r="R511" s="400">
        <v>7309</v>
      </c>
      <c r="S511" s="400">
        <v>82226</v>
      </c>
      <c r="T511" s="400">
        <v>0</v>
      </c>
      <c r="U511" s="400">
        <v>0</v>
      </c>
      <c r="V511" s="400">
        <v>11.25</v>
      </c>
      <c r="W511" s="400">
        <v>0</v>
      </c>
      <c r="X511" s="400">
        <v>0</v>
      </c>
      <c r="Y511" s="400">
        <v>0</v>
      </c>
      <c r="Z511" s="400">
        <v>11.25</v>
      </c>
      <c r="AA511" s="400">
        <v>0</v>
      </c>
      <c r="AB511" s="399" t="s">
        <v>27</v>
      </c>
    </row>
    <row r="512" spans="1:28">
      <c r="A512" s="398" t="s">
        <v>158</v>
      </c>
      <c r="B512" s="399" t="s">
        <v>1137</v>
      </c>
      <c r="C512" s="399" t="s">
        <v>1138</v>
      </c>
      <c r="D512" s="400">
        <v>1</v>
      </c>
      <c r="E512" s="400">
        <v>7</v>
      </c>
      <c r="F512" s="400">
        <v>1</v>
      </c>
      <c r="G512" s="400">
        <v>7</v>
      </c>
      <c r="H512" s="400">
        <v>0</v>
      </c>
      <c r="I512" s="400">
        <v>0</v>
      </c>
      <c r="J512" s="400">
        <v>1005</v>
      </c>
      <c r="K512" s="400">
        <v>15075</v>
      </c>
      <c r="L512" s="400">
        <v>0</v>
      </c>
      <c r="M512" s="400">
        <v>0</v>
      </c>
      <c r="N512" s="400">
        <v>0</v>
      </c>
      <c r="O512" s="400">
        <v>0</v>
      </c>
      <c r="P512" s="400">
        <v>0</v>
      </c>
      <c r="Q512" s="400">
        <v>0</v>
      </c>
      <c r="R512" s="400">
        <v>1005</v>
      </c>
      <c r="S512" s="400">
        <v>15075</v>
      </c>
      <c r="T512" s="400">
        <v>0</v>
      </c>
      <c r="U512" s="400">
        <v>0</v>
      </c>
      <c r="V512" s="400">
        <v>15</v>
      </c>
      <c r="W512" s="400">
        <v>0</v>
      </c>
      <c r="X512" s="400">
        <v>0</v>
      </c>
      <c r="Y512" s="400">
        <v>0</v>
      </c>
      <c r="Z512" s="400">
        <v>15</v>
      </c>
      <c r="AA512" s="400">
        <v>0</v>
      </c>
      <c r="AB512" s="399" t="s">
        <v>27</v>
      </c>
    </row>
    <row r="513" spans="1:28">
      <c r="A513" s="398" t="s">
        <v>315</v>
      </c>
      <c r="B513" s="399" t="s">
        <v>1139</v>
      </c>
      <c r="C513" s="399" t="s">
        <v>1140</v>
      </c>
      <c r="D513" s="400">
        <v>27</v>
      </c>
      <c r="E513" s="400">
        <v>627</v>
      </c>
      <c r="F513" s="400">
        <v>0</v>
      </c>
      <c r="G513" s="400">
        <v>0</v>
      </c>
      <c r="H513" s="400">
        <v>27</v>
      </c>
      <c r="I513" s="400">
        <v>627</v>
      </c>
      <c r="J513" s="400">
        <v>10600</v>
      </c>
      <c r="K513" s="400">
        <v>2936600</v>
      </c>
      <c r="L513" s="400">
        <v>0</v>
      </c>
      <c r="M513" s="400">
        <v>0</v>
      </c>
      <c r="N513" s="400">
        <v>0</v>
      </c>
      <c r="O513" s="400">
        <v>0</v>
      </c>
      <c r="P513" s="400">
        <v>0</v>
      </c>
      <c r="Q513" s="400">
        <v>0</v>
      </c>
      <c r="R513" s="400">
        <v>0</v>
      </c>
      <c r="S513" s="400">
        <v>0</v>
      </c>
      <c r="T513" s="400">
        <v>10600</v>
      </c>
      <c r="U513" s="400">
        <v>2936600</v>
      </c>
      <c r="V513" s="400">
        <v>277.03769999999997</v>
      </c>
      <c r="W513" s="400">
        <v>0</v>
      </c>
      <c r="X513" s="400">
        <v>0</v>
      </c>
      <c r="Y513" s="400">
        <v>0</v>
      </c>
      <c r="Z513" s="400">
        <v>0</v>
      </c>
      <c r="AA513" s="400">
        <v>277.03769999999997</v>
      </c>
      <c r="AB513" s="399" t="s">
        <v>27</v>
      </c>
    </row>
    <row r="514" spans="1:28">
      <c r="A514" s="398" t="s">
        <v>164</v>
      </c>
      <c r="B514" s="399" t="s">
        <v>1141</v>
      </c>
      <c r="C514" s="399" t="s">
        <v>1142</v>
      </c>
      <c r="D514" s="400">
        <v>96</v>
      </c>
      <c r="E514" s="400">
        <v>3168</v>
      </c>
      <c r="F514" s="400">
        <v>0</v>
      </c>
      <c r="G514" s="400">
        <v>0</v>
      </c>
      <c r="H514" s="400">
        <v>96</v>
      </c>
      <c r="I514" s="400">
        <v>3168</v>
      </c>
      <c r="J514" s="400">
        <v>17820</v>
      </c>
      <c r="K514" s="400">
        <v>2673000</v>
      </c>
      <c r="L514" s="400">
        <v>0</v>
      </c>
      <c r="M514" s="400">
        <v>0</v>
      </c>
      <c r="N514" s="400">
        <v>0</v>
      </c>
      <c r="O514" s="400">
        <v>0</v>
      </c>
      <c r="P514" s="400">
        <v>0</v>
      </c>
      <c r="Q514" s="400">
        <v>0</v>
      </c>
      <c r="R514" s="400">
        <v>0</v>
      </c>
      <c r="S514" s="400">
        <v>0</v>
      </c>
      <c r="T514" s="400">
        <v>17820</v>
      </c>
      <c r="U514" s="400">
        <v>2673000</v>
      </c>
      <c r="V514" s="400">
        <v>150</v>
      </c>
      <c r="W514" s="400">
        <v>0</v>
      </c>
      <c r="X514" s="400">
        <v>0</v>
      </c>
      <c r="Y514" s="400">
        <v>0</v>
      </c>
      <c r="Z514" s="400">
        <v>0</v>
      </c>
      <c r="AA514" s="400">
        <v>150</v>
      </c>
      <c r="AB514" s="399" t="s">
        <v>27</v>
      </c>
    </row>
    <row r="515" spans="1:28">
      <c r="A515" s="398" t="s">
        <v>928</v>
      </c>
      <c r="B515" s="399" t="s">
        <v>1143</v>
      </c>
      <c r="C515" s="399" t="s">
        <v>1144</v>
      </c>
      <c r="D515" s="400">
        <v>4</v>
      </c>
      <c r="E515" s="400">
        <v>114</v>
      </c>
      <c r="F515" s="400">
        <v>0</v>
      </c>
      <c r="G515" s="400">
        <v>0</v>
      </c>
      <c r="H515" s="400">
        <v>4</v>
      </c>
      <c r="I515" s="400">
        <v>114</v>
      </c>
      <c r="J515" s="400">
        <v>832</v>
      </c>
      <c r="K515" s="400">
        <v>21968</v>
      </c>
      <c r="L515" s="400">
        <v>0</v>
      </c>
      <c r="M515" s="400">
        <v>0</v>
      </c>
      <c r="N515" s="400">
        <v>0</v>
      </c>
      <c r="O515" s="400">
        <v>0</v>
      </c>
      <c r="P515" s="400">
        <v>0</v>
      </c>
      <c r="Q515" s="400">
        <v>0</v>
      </c>
      <c r="R515" s="400">
        <v>0</v>
      </c>
      <c r="S515" s="400">
        <v>0</v>
      </c>
      <c r="T515" s="400">
        <v>832</v>
      </c>
      <c r="U515" s="400">
        <v>21968</v>
      </c>
      <c r="V515" s="400">
        <v>26.4038</v>
      </c>
      <c r="W515" s="400">
        <v>0</v>
      </c>
      <c r="X515" s="400">
        <v>0</v>
      </c>
      <c r="Y515" s="400">
        <v>0</v>
      </c>
      <c r="Z515" s="400">
        <v>0</v>
      </c>
      <c r="AA515" s="400">
        <v>26.4038</v>
      </c>
      <c r="AB515" s="399" t="s">
        <v>27</v>
      </c>
    </row>
    <row r="516" spans="1:28">
      <c r="A516" s="398" t="s">
        <v>103</v>
      </c>
      <c r="B516" s="399" t="s">
        <v>1145</v>
      </c>
      <c r="C516" s="399" t="s">
        <v>1146</v>
      </c>
      <c r="D516" s="400">
        <v>11</v>
      </c>
      <c r="E516" s="400">
        <v>463</v>
      </c>
      <c r="F516" s="400">
        <v>0</v>
      </c>
      <c r="G516" s="400">
        <v>0</v>
      </c>
      <c r="H516" s="400">
        <v>11</v>
      </c>
      <c r="I516" s="400">
        <v>463</v>
      </c>
      <c r="J516" s="400">
        <v>2315</v>
      </c>
      <c r="K516" s="400">
        <v>373225</v>
      </c>
      <c r="L516" s="400">
        <v>0</v>
      </c>
      <c r="M516" s="400">
        <v>0</v>
      </c>
      <c r="N516" s="400">
        <v>0</v>
      </c>
      <c r="O516" s="400">
        <v>0</v>
      </c>
      <c r="P516" s="400">
        <v>0</v>
      </c>
      <c r="Q516" s="400">
        <v>0</v>
      </c>
      <c r="R516" s="400">
        <v>0</v>
      </c>
      <c r="S516" s="400">
        <v>0</v>
      </c>
      <c r="T516" s="400">
        <v>2315</v>
      </c>
      <c r="U516" s="400">
        <v>373225</v>
      </c>
      <c r="V516" s="400">
        <v>161.22030000000001</v>
      </c>
      <c r="W516" s="400">
        <v>0</v>
      </c>
      <c r="X516" s="400">
        <v>0</v>
      </c>
      <c r="Y516" s="400">
        <v>0</v>
      </c>
      <c r="Z516" s="400">
        <v>0</v>
      </c>
      <c r="AA516" s="400">
        <v>161.22030000000001</v>
      </c>
      <c r="AB516" s="399" t="s">
        <v>27</v>
      </c>
    </row>
    <row r="517" spans="1:28">
      <c r="A517" s="398" t="s">
        <v>383</v>
      </c>
      <c r="B517" s="399" t="s">
        <v>1147</v>
      </c>
      <c r="C517" s="399" t="s">
        <v>1148</v>
      </c>
      <c r="D517" s="400">
        <v>56</v>
      </c>
      <c r="E517" s="400">
        <v>635</v>
      </c>
      <c r="F517" s="400">
        <v>56</v>
      </c>
      <c r="G517" s="400">
        <v>635</v>
      </c>
      <c r="H517" s="400">
        <v>0</v>
      </c>
      <c r="I517" s="400">
        <v>0</v>
      </c>
      <c r="J517" s="400">
        <v>33358</v>
      </c>
      <c r="K517" s="400">
        <v>1451073</v>
      </c>
      <c r="L517" s="400">
        <v>0</v>
      </c>
      <c r="M517" s="400">
        <v>0</v>
      </c>
      <c r="N517" s="400">
        <v>0</v>
      </c>
      <c r="O517" s="400">
        <v>0</v>
      </c>
      <c r="P517" s="400">
        <v>0</v>
      </c>
      <c r="Q517" s="400">
        <v>0</v>
      </c>
      <c r="R517" s="400">
        <v>33358</v>
      </c>
      <c r="S517" s="400">
        <v>1451073</v>
      </c>
      <c r="T517" s="400">
        <v>0</v>
      </c>
      <c r="U517" s="400">
        <v>0</v>
      </c>
      <c r="V517" s="400">
        <v>43.5</v>
      </c>
      <c r="W517" s="400">
        <v>0</v>
      </c>
      <c r="X517" s="400">
        <v>0</v>
      </c>
      <c r="Y517" s="400">
        <v>0</v>
      </c>
      <c r="Z517" s="400">
        <v>43.5</v>
      </c>
      <c r="AA517" s="400">
        <v>0</v>
      </c>
      <c r="AB517" s="399" t="s">
        <v>27</v>
      </c>
    </row>
    <row r="518" spans="1:28">
      <c r="A518" s="398" t="s">
        <v>103</v>
      </c>
      <c r="B518" s="399" t="s">
        <v>1149</v>
      </c>
      <c r="C518" s="399" t="s">
        <v>1150</v>
      </c>
      <c r="D518" s="400">
        <v>65</v>
      </c>
      <c r="E518" s="400">
        <v>3142</v>
      </c>
      <c r="F518" s="400">
        <v>0</v>
      </c>
      <c r="G518" s="400">
        <v>0</v>
      </c>
      <c r="H518" s="400">
        <v>65</v>
      </c>
      <c r="I518" s="400">
        <v>3142</v>
      </c>
      <c r="J518" s="400">
        <v>23269</v>
      </c>
      <c r="K518" s="400">
        <v>7159130</v>
      </c>
      <c r="L518" s="400">
        <v>0</v>
      </c>
      <c r="M518" s="400">
        <v>0</v>
      </c>
      <c r="N518" s="400">
        <v>0</v>
      </c>
      <c r="O518" s="400">
        <v>0</v>
      </c>
      <c r="P518" s="400">
        <v>0</v>
      </c>
      <c r="Q518" s="400">
        <v>0</v>
      </c>
      <c r="R518" s="400">
        <v>0</v>
      </c>
      <c r="S518" s="400">
        <v>0</v>
      </c>
      <c r="T518" s="400">
        <v>23269</v>
      </c>
      <c r="U518" s="400">
        <v>7159130</v>
      </c>
      <c r="V518" s="400">
        <v>307.66809999999998</v>
      </c>
      <c r="W518" s="400">
        <v>0</v>
      </c>
      <c r="X518" s="400">
        <v>0</v>
      </c>
      <c r="Y518" s="400">
        <v>0</v>
      </c>
      <c r="Z518" s="400">
        <v>0</v>
      </c>
      <c r="AA518" s="400">
        <v>307.66809999999998</v>
      </c>
      <c r="AB518" s="399" t="s">
        <v>27</v>
      </c>
    </row>
    <row r="519" spans="1:28">
      <c r="A519" s="398" t="s">
        <v>164</v>
      </c>
      <c r="B519" s="399" t="s">
        <v>1151</v>
      </c>
      <c r="C519" s="399" t="s">
        <v>1152</v>
      </c>
      <c r="D519" s="400">
        <v>36</v>
      </c>
      <c r="E519" s="400">
        <v>1097</v>
      </c>
      <c r="F519" s="400">
        <v>0</v>
      </c>
      <c r="G519" s="400">
        <v>0</v>
      </c>
      <c r="H519" s="400">
        <v>36</v>
      </c>
      <c r="I519" s="400">
        <v>1097</v>
      </c>
      <c r="J519" s="400">
        <v>5939</v>
      </c>
      <c r="K519" s="400">
        <v>252621</v>
      </c>
      <c r="L519" s="400">
        <v>0</v>
      </c>
      <c r="M519" s="400">
        <v>0</v>
      </c>
      <c r="N519" s="400">
        <v>0</v>
      </c>
      <c r="O519" s="400">
        <v>0</v>
      </c>
      <c r="P519" s="400">
        <v>0</v>
      </c>
      <c r="Q519" s="400">
        <v>0</v>
      </c>
      <c r="R519" s="400">
        <v>0</v>
      </c>
      <c r="S519" s="400">
        <v>0</v>
      </c>
      <c r="T519" s="400">
        <v>5939</v>
      </c>
      <c r="U519" s="400">
        <v>252621</v>
      </c>
      <c r="V519" s="400">
        <v>42.535899999999998</v>
      </c>
      <c r="W519" s="400">
        <v>0</v>
      </c>
      <c r="X519" s="400">
        <v>0</v>
      </c>
      <c r="Y519" s="400">
        <v>0</v>
      </c>
      <c r="Z519" s="400">
        <v>0</v>
      </c>
      <c r="AA519" s="400">
        <v>42.535899999999998</v>
      </c>
      <c r="AB519" s="399" t="s">
        <v>27</v>
      </c>
    </row>
    <row r="520" spans="1:28">
      <c r="A520" s="398" t="s">
        <v>120</v>
      </c>
      <c r="B520" s="399" t="s">
        <v>1153</v>
      </c>
      <c r="C520" s="399" t="s">
        <v>1154</v>
      </c>
      <c r="D520" s="400">
        <v>1</v>
      </c>
      <c r="E520" s="400">
        <v>19</v>
      </c>
      <c r="F520" s="400">
        <v>1</v>
      </c>
      <c r="G520" s="400">
        <v>19</v>
      </c>
      <c r="H520" s="400">
        <v>0</v>
      </c>
      <c r="I520" s="400">
        <v>0</v>
      </c>
      <c r="J520" s="400">
        <v>515</v>
      </c>
      <c r="K520" s="400">
        <v>14196</v>
      </c>
      <c r="L520" s="400">
        <v>0</v>
      </c>
      <c r="M520" s="400">
        <v>0</v>
      </c>
      <c r="N520" s="400">
        <v>0</v>
      </c>
      <c r="O520" s="400">
        <v>0</v>
      </c>
      <c r="P520" s="400">
        <v>0</v>
      </c>
      <c r="Q520" s="400">
        <v>0</v>
      </c>
      <c r="R520" s="400">
        <v>515</v>
      </c>
      <c r="S520" s="400">
        <v>14196</v>
      </c>
      <c r="T520" s="400">
        <v>0</v>
      </c>
      <c r="U520" s="400">
        <v>0</v>
      </c>
      <c r="V520" s="400">
        <v>27.565000000000001</v>
      </c>
      <c r="W520" s="400">
        <v>0</v>
      </c>
      <c r="X520" s="400">
        <v>0</v>
      </c>
      <c r="Y520" s="400">
        <v>0</v>
      </c>
      <c r="Z520" s="400">
        <v>27.565000000000001</v>
      </c>
      <c r="AA520" s="400">
        <v>0</v>
      </c>
      <c r="AB520" s="399" t="s">
        <v>27</v>
      </c>
    </row>
    <row r="521" spans="1:28">
      <c r="A521" s="398" t="s">
        <v>928</v>
      </c>
      <c r="B521" s="399" t="s">
        <v>1155</v>
      </c>
      <c r="C521" s="399" t="s">
        <v>1156</v>
      </c>
      <c r="D521" s="400">
        <v>12</v>
      </c>
      <c r="E521" s="400">
        <v>84</v>
      </c>
      <c r="F521" s="400">
        <v>12</v>
      </c>
      <c r="G521" s="400">
        <v>84</v>
      </c>
      <c r="H521" s="400">
        <v>0</v>
      </c>
      <c r="I521" s="400">
        <v>0</v>
      </c>
      <c r="J521" s="400">
        <v>2886</v>
      </c>
      <c r="K521" s="400">
        <v>398980</v>
      </c>
      <c r="L521" s="400">
        <v>0</v>
      </c>
      <c r="M521" s="400">
        <v>0</v>
      </c>
      <c r="N521" s="400">
        <v>0</v>
      </c>
      <c r="O521" s="400">
        <v>0</v>
      </c>
      <c r="P521" s="400">
        <v>2886</v>
      </c>
      <c r="Q521" s="400">
        <v>398980</v>
      </c>
      <c r="R521" s="400">
        <v>0</v>
      </c>
      <c r="S521" s="400">
        <v>0</v>
      </c>
      <c r="T521" s="400">
        <v>0</v>
      </c>
      <c r="U521" s="400">
        <v>0</v>
      </c>
      <c r="V521" s="400">
        <v>138.2467</v>
      </c>
      <c r="W521" s="400">
        <v>0</v>
      </c>
      <c r="X521" s="400">
        <v>0</v>
      </c>
      <c r="Y521" s="400">
        <v>138.2467</v>
      </c>
      <c r="Z521" s="400">
        <v>0</v>
      </c>
      <c r="AA521" s="400">
        <v>0</v>
      </c>
      <c r="AB521" s="399" t="s">
        <v>27</v>
      </c>
    </row>
    <row r="522" spans="1:28">
      <c r="A522" s="398" t="s">
        <v>928</v>
      </c>
      <c r="B522" s="399" t="s">
        <v>1157</v>
      </c>
      <c r="C522" s="399" t="s">
        <v>1158</v>
      </c>
      <c r="D522" s="400">
        <v>5</v>
      </c>
      <c r="E522" s="400">
        <v>47</v>
      </c>
      <c r="F522" s="400">
        <v>5</v>
      </c>
      <c r="G522" s="400">
        <v>47</v>
      </c>
      <c r="H522" s="400">
        <v>0</v>
      </c>
      <c r="I522" s="400">
        <v>0</v>
      </c>
      <c r="J522" s="400">
        <v>3991</v>
      </c>
      <c r="K522" s="400">
        <v>63856</v>
      </c>
      <c r="L522" s="400">
        <v>0</v>
      </c>
      <c r="M522" s="400">
        <v>0</v>
      </c>
      <c r="N522" s="400">
        <v>0</v>
      </c>
      <c r="O522" s="400">
        <v>0</v>
      </c>
      <c r="P522" s="400">
        <v>0</v>
      </c>
      <c r="Q522" s="400">
        <v>0</v>
      </c>
      <c r="R522" s="400">
        <v>3991</v>
      </c>
      <c r="S522" s="400">
        <v>63856</v>
      </c>
      <c r="T522" s="400">
        <v>0</v>
      </c>
      <c r="U522" s="400">
        <v>0</v>
      </c>
      <c r="V522" s="400">
        <v>16</v>
      </c>
      <c r="W522" s="400">
        <v>0</v>
      </c>
      <c r="X522" s="400">
        <v>0</v>
      </c>
      <c r="Y522" s="400">
        <v>0</v>
      </c>
      <c r="Z522" s="400">
        <v>16</v>
      </c>
      <c r="AA522" s="400">
        <v>0</v>
      </c>
      <c r="AB522" s="399" t="s">
        <v>27</v>
      </c>
    </row>
    <row r="523" spans="1:28">
      <c r="A523" s="398" t="s">
        <v>615</v>
      </c>
      <c r="B523" s="399" t="s">
        <v>1159</v>
      </c>
      <c r="C523" s="399" t="s">
        <v>1160</v>
      </c>
      <c r="D523" s="400">
        <v>40</v>
      </c>
      <c r="E523" s="400">
        <v>1186</v>
      </c>
      <c r="F523" s="400">
        <v>40</v>
      </c>
      <c r="G523" s="400">
        <v>1186</v>
      </c>
      <c r="H523" s="400">
        <v>0</v>
      </c>
      <c r="I523" s="400">
        <v>0</v>
      </c>
      <c r="J523" s="400">
        <v>21516</v>
      </c>
      <c r="K523" s="400">
        <v>1075800</v>
      </c>
      <c r="L523" s="400">
        <v>0</v>
      </c>
      <c r="M523" s="400">
        <v>0</v>
      </c>
      <c r="N523" s="400">
        <v>21516</v>
      </c>
      <c r="O523" s="400">
        <v>1075800</v>
      </c>
      <c r="P523" s="400">
        <v>0</v>
      </c>
      <c r="Q523" s="400">
        <v>0</v>
      </c>
      <c r="R523" s="400">
        <v>0</v>
      </c>
      <c r="S523" s="400">
        <v>0</v>
      </c>
      <c r="T523" s="400">
        <v>0</v>
      </c>
      <c r="U523" s="400">
        <v>0</v>
      </c>
      <c r="V523" s="400">
        <v>50</v>
      </c>
      <c r="W523" s="400">
        <v>0</v>
      </c>
      <c r="X523" s="400">
        <v>50</v>
      </c>
      <c r="Y523" s="400">
        <v>0</v>
      </c>
      <c r="Z523" s="400">
        <v>0</v>
      </c>
      <c r="AA523" s="400">
        <v>0</v>
      </c>
      <c r="AB523" s="399" t="s">
        <v>27</v>
      </c>
    </row>
    <row r="524" spans="1:28">
      <c r="A524" s="398" t="s">
        <v>402</v>
      </c>
      <c r="B524" s="399" t="s">
        <v>1161</v>
      </c>
      <c r="C524" s="399" t="s">
        <v>1162</v>
      </c>
      <c r="D524" s="400">
        <v>42</v>
      </c>
      <c r="E524" s="400">
        <v>1676</v>
      </c>
      <c r="F524" s="400">
        <v>0</v>
      </c>
      <c r="G524" s="400">
        <v>0</v>
      </c>
      <c r="H524" s="400">
        <v>42</v>
      </c>
      <c r="I524" s="400">
        <v>1676</v>
      </c>
      <c r="J524" s="400">
        <v>13979</v>
      </c>
      <c r="K524" s="400">
        <v>9395400</v>
      </c>
      <c r="L524" s="400">
        <v>0</v>
      </c>
      <c r="M524" s="400">
        <v>0</v>
      </c>
      <c r="N524" s="400">
        <v>0</v>
      </c>
      <c r="O524" s="400">
        <v>0</v>
      </c>
      <c r="P524" s="400">
        <v>0</v>
      </c>
      <c r="Q524" s="400">
        <v>0</v>
      </c>
      <c r="R524" s="400">
        <v>0</v>
      </c>
      <c r="S524" s="400">
        <v>0</v>
      </c>
      <c r="T524" s="400">
        <v>13979</v>
      </c>
      <c r="U524" s="400">
        <v>9395400</v>
      </c>
      <c r="V524" s="400">
        <v>672.10820000000001</v>
      </c>
      <c r="W524" s="400">
        <v>0</v>
      </c>
      <c r="X524" s="400">
        <v>0</v>
      </c>
      <c r="Y524" s="400">
        <v>0</v>
      </c>
      <c r="Z524" s="400">
        <v>0</v>
      </c>
      <c r="AA524" s="400">
        <v>672.10820000000001</v>
      </c>
      <c r="AB524" s="399" t="s">
        <v>27</v>
      </c>
    </row>
    <row r="525" spans="1:28">
      <c r="A525" s="398" t="s">
        <v>85</v>
      </c>
      <c r="B525" s="399" t="s">
        <v>1163</v>
      </c>
      <c r="C525" s="399" t="s">
        <v>1164</v>
      </c>
      <c r="D525" s="400">
        <v>9</v>
      </c>
      <c r="E525" s="400">
        <v>168</v>
      </c>
      <c r="F525" s="400">
        <v>9</v>
      </c>
      <c r="G525" s="400">
        <v>168</v>
      </c>
      <c r="H525" s="400">
        <v>0</v>
      </c>
      <c r="I525" s="400">
        <v>0</v>
      </c>
      <c r="J525" s="400">
        <v>2774</v>
      </c>
      <c r="K525" s="400">
        <v>51808</v>
      </c>
      <c r="L525" s="400">
        <v>0</v>
      </c>
      <c r="M525" s="400">
        <v>0</v>
      </c>
      <c r="N525" s="400">
        <v>0</v>
      </c>
      <c r="O525" s="400">
        <v>0</v>
      </c>
      <c r="P525" s="400">
        <v>0</v>
      </c>
      <c r="Q525" s="400">
        <v>0</v>
      </c>
      <c r="R525" s="400">
        <v>2774</v>
      </c>
      <c r="S525" s="400">
        <v>51808</v>
      </c>
      <c r="T525" s="400">
        <v>0</v>
      </c>
      <c r="U525" s="400">
        <v>0</v>
      </c>
      <c r="V525" s="400">
        <v>18.676300000000001</v>
      </c>
      <c r="W525" s="400">
        <v>0</v>
      </c>
      <c r="X525" s="400">
        <v>0</v>
      </c>
      <c r="Y525" s="400">
        <v>0</v>
      </c>
      <c r="Z525" s="400">
        <v>18.676300000000001</v>
      </c>
      <c r="AA525" s="400">
        <v>0</v>
      </c>
      <c r="AB525" s="399" t="s">
        <v>27</v>
      </c>
    </row>
    <row r="526" spans="1:28">
      <c r="A526" s="398" t="s">
        <v>85</v>
      </c>
      <c r="B526" s="399" t="s">
        <v>1165</v>
      </c>
      <c r="C526" s="399" t="s">
        <v>1166</v>
      </c>
      <c r="D526" s="400">
        <v>26</v>
      </c>
      <c r="E526" s="400">
        <v>626</v>
      </c>
      <c r="F526" s="400">
        <v>26</v>
      </c>
      <c r="G526" s="400">
        <v>626</v>
      </c>
      <c r="H526" s="400">
        <v>0</v>
      </c>
      <c r="I526" s="400">
        <v>0</v>
      </c>
      <c r="J526" s="400">
        <v>21032</v>
      </c>
      <c r="K526" s="400">
        <v>841280</v>
      </c>
      <c r="L526" s="400">
        <v>0</v>
      </c>
      <c r="M526" s="400">
        <v>0</v>
      </c>
      <c r="N526" s="400">
        <v>0</v>
      </c>
      <c r="O526" s="400">
        <v>0</v>
      </c>
      <c r="P526" s="400">
        <v>0</v>
      </c>
      <c r="Q526" s="400">
        <v>0</v>
      </c>
      <c r="R526" s="400">
        <v>21032</v>
      </c>
      <c r="S526" s="400">
        <v>841280</v>
      </c>
      <c r="T526" s="400">
        <v>0</v>
      </c>
      <c r="U526" s="400">
        <v>0</v>
      </c>
      <c r="V526" s="400">
        <v>40</v>
      </c>
      <c r="W526" s="400">
        <v>0</v>
      </c>
      <c r="X526" s="400">
        <v>0</v>
      </c>
      <c r="Y526" s="400">
        <v>0</v>
      </c>
      <c r="Z526" s="400">
        <v>40</v>
      </c>
      <c r="AA526" s="400">
        <v>0</v>
      </c>
      <c r="AB526" s="399" t="s">
        <v>27</v>
      </c>
    </row>
    <row r="527" spans="1:28">
      <c r="A527" s="398" t="s">
        <v>892</v>
      </c>
      <c r="B527" s="399" t="s">
        <v>1167</v>
      </c>
      <c r="C527" s="399" t="s">
        <v>1168</v>
      </c>
      <c r="D527" s="400">
        <v>14</v>
      </c>
      <c r="E527" s="400">
        <v>534</v>
      </c>
      <c r="F527" s="400">
        <v>0</v>
      </c>
      <c r="G527" s="400">
        <v>0</v>
      </c>
      <c r="H527" s="400">
        <v>14</v>
      </c>
      <c r="I527" s="400">
        <v>534</v>
      </c>
      <c r="J527" s="400">
        <v>4952</v>
      </c>
      <c r="K527" s="400">
        <v>198080</v>
      </c>
      <c r="L527" s="400">
        <v>0</v>
      </c>
      <c r="M527" s="400">
        <v>0</v>
      </c>
      <c r="N527" s="400">
        <v>0</v>
      </c>
      <c r="O527" s="400">
        <v>0</v>
      </c>
      <c r="P527" s="400">
        <v>0</v>
      </c>
      <c r="Q527" s="400">
        <v>0</v>
      </c>
      <c r="R527" s="400">
        <v>0</v>
      </c>
      <c r="S527" s="400">
        <v>0</v>
      </c>
      <c r="T527" s="400">
        <v>4952</v>
      </c>
      <c r="U527" s="400">
        <v>198080</v>
      </c>
      <c r="V527" s="400">
        <v>40</v>
      </c>
      <c r="W527" s="400">
        <v>0</v>
      </c>
      <c r="X527" s="400">
        <v>0</v>
      </c>
      <c r="Y527" s="400">
        <v>0</v>
      </c>
      <c r="Z527" s="400">
        <v>0</v>
      </c>
      <c r="AA527" s="400">
        <v>40</v>
      </c>
      <c r="AB527" s="399" t="s">
        <v>27</v>
      </c>
    </row>
    <row r="528" spans="1:28">
      <c r="A528" s="398" t="s">
        <v>717</v>
      </c>
      <c r="B528" s="399" t="s">
        <v>1169</v>
      </c>
      <c r="C528" s="399" t="s">
        <v>1170</v>
      </c>
      <c r="D528" s="400">
        <v>15</v>
      </c>
      <c r="E528" s="400">
        <v>285</v>
      </c>
      <c r="F528" s="400">
        <v>15</v>
      </c>
      <c r="G528" s="400">
        <v>285</v>
      </c>
      <c r="H528" s="400">
        <v>0</v>
      </c>
      <c r="I528" s="400">
        <v>0</v>
      </c>
      <c r="J528" s="400">
        <v>1763</v>
      </c>
      <c r="K528" s="400">
        <v>164453</v>
      </c>
      <c r="L528" s="400">
        <v>658</v>
      </c>
      <c r="M528" s="400">
        <v>46718</v>
      </c>
      <c r="N528" s="400">
        <v>583</v>
      </c>
      <c r="O528" s="400">
        <v>112515</v>
      </c>
      <c r="P528" s="400">
        <v>0</v>
      </c>
      <c r="Q528" s="400">
        <v>0</v>
      </c>
      <c r="R528" s="400">
        <v>522</v>
      </c>
      <c r="S528" s="400">
        <v>5220</v>
      </c>
      <c r="T528" s="400">
        <v>0</v>
      </c>
      <c r="U528" s="400">
        <v>0</v>
      </c>
      <c r="V528" s="400">
        <v>93.280199999999994</v>
      </c>
      <c r="W528" s="400">
        <v>71</v>
      </c>
      <c r="X528" s="400">
        <v>192.9931</v>
      </c>
      <c r="Y528" s="400">
        <v>0</v>
      </c>
      <c r="Z528" s="400">
        <v>10</v>
      </c>
      <c r="AA528" s="400">
        <v>0</v>
      </c>
      <c r="AB528" s="399" t="s">
        <v>27</v>
      </c>
    </row>
    <row r="529" spans="1:28">
      <c r="A529" s="398" t="s">
        <v>100</v>
      </c>
      <c r="B529" s="399" t="s">
        <v>1171</v>
      </c>
      <c r="C529" s="399" t="s">
        <v>1172</v>
      </c>
      <c r="D529" s="400">
        <v>28</v>
      </c>
      <c r="E529" s="400">
        <v>1119</v>
      </c>
      <c r="F529" s="400">
        <v>0</v>
      </c>
      <c r="G529" s="400">
        <v>0</v>
      </c>
      <c r="H529" s="400">
        <v>28</v>
      </c>
      <c r="I529" s="400">
        <v>1119</v>
      </c>
      <c r="J529" s="400">
        <v>4238</v>
      </c>
      <c r="K529" s="400">
        <v>443687</v>
      </c>
      <c r="L529" s="400">
        <v>0</v>
      </c>
      <c r="M529" s="400">
        <v>0</v>
      </c>
      <c r="N529" s="400">
        <v>0</v>
      </c>
      <c r="O529" s="400">
        <v>0</v>
      </c>
      <c r="P529" s="400">
        <v>0</v>
      </c>
      <c r="Q529" s="400">
        <v>0</v>
      </c>
      <c r="R529" s="400">
        <v>0</v>
      </c>
      <c r="S529" s="400">
        <v>0</v>
      </c>
      <c r="T529" s="400">
        <v>4238</v>
      </c>
      <c r="U529" s="400">
        <v>443687</v>
      </c>
      <c r="V529" s="400">
        <v>104.6925</v>
      </c>
      <c r="W529" s="400">
        <v>0</v>
      </c>
      <c r="X529" s="400">
        <v>0</v>
      </c>
      <c r="Y529" s="400">
        <v>0</v>
      </c>
      <c r="Z529" s="400">
        <v>0</v>
      </c>
      <c r="AA529" s="400">
        <v>104.6925</v>
      </c>
      <c r="AB529" s="399" t="s">
        <v>27</v>
      </c>
    </row>
    <row r="530" spans="1:28">
      <c r="A530" s="398" t="s">
        <v>100</v>
      </c>
      <c r="B530" s="399" t="s">
        <v>1173</v>
      </c>
      <c r="C530" s="399" t="s">
        <v>1174</v>
      </c>
      <c r="D530" s="400">
        <v>1</v>
      </c>
      <c r="E530" s="400">
        <v>60</v>
      </c>
      <c r="F530" s="400">
        <v>0</v>
      </c>
      <c r="G530" s="400">
        <v>0</v>
      </c>
      <c r="H530" s="400">
        <v>1</v>
      </c>
      <c r="I530" s="400">
        <v>60</v>
      </c>
      <c r="J530" s="400">
        <v>315</v>
      </c>
      <c r="K530" s="400">
        <v>30100</v>
      </c>
      <c r="L530" s="400">
        <v>0</v>
      </c>
      <c r="M530" s="400">
        <v>0</v>
      </c>
      <c r="N530" s="400">
        <v>0</v>
      </c>
      <c r="O530" s="400">
        <v>0</v>
      </c>
      <c r="P530" s="400">
        <v>0</v>
      </c>
      <c r="Q530" s="400">
        <v>0</v>
      </c>
      <c r="R530" s="400">
        <v>0</v>
      </c>
      <c r="S530" s="400">
        <v>0</v>
      </c>
      <c r="T530" s="400">
        <v>315</v>
      </c>
      <c r="U530" s="400">
        <v>30100</v>
      </c>
      <c r="V530" s="400">
        <v>95.555599999999998</v>
      </c>
      <c r="W530" s="400">
        <v>0</v>
      </c>
      <c r="X530" s="400">
        <v>0</v>
      </c>
      <c r="Y530" s="400">
        <v>0</v>
      </c>
      <c r="Z530" s="400">
        <v>0</v>
      </c>
      <c r="AA530" s="400">
        <v>95.555599999999998</v>
      </c>
      <c r="AB530" s="399" t="s">
        <v>27</v>
      </c>
    </row>
    <row r="531" spans="1:28">
      <c r="A531" s="398" t="s">
        <v>141</v>
      </c>
      <c r="B531" s="399" t="s">
        <v>1175</v>
      </c>
      <c r="C531" s="399" t="s">
        <v>1176</v>
      </c>
      <c r="D531" s="400">
        <v>42</v>
      </c>
      <c r="E531" s="400">
        <v>1736</v>
      </c>
      <c r="F531" s="400">
        <v>0</v>
      </c>
      <c r="G531" s="400">
        <v>0</v>
      </c>
      <c r="H531" s="400">
        <v>42</v>
      </c>
      <c r="I531" s="400">
        <v>1736</v>
      </c>
      <c r="J531" s="400">
        <v>39751</v>
      </c>
      <c r="K531" s="400">
        <v>961179</v>
      </c>
      <c r="L531" s="400">
        <v>0</v>
      </c>
      <c r="M531" s="400">
        <v>0</v>
      </c>
      <c r="N531" s="400">
        <v>0</v>
      </c>
      <c r="O531" s="400">
        <v>0</v>
      </c>
      <c r="P531" s="400">
        <v>0</v>
      </c>
      <c r="Q531" s="400">
        <v>0</v>
      </c>
      <c r="R531" s="400">
        <v>0</v>
      </c>
      <c r="S531" s="400">
        <v>0</v>
      </c>
      <c r="T531" s="400">
        <v>39751</v>
      </c>
      <c r="U531" s="400">
        <v>961179</v>
      </c>
      <c r="V531" s="400">
        <v>24.18</v>
      </c>
      <c r="W531" s="400">
        <v>0</v>
      </c>
      <c r="X531" s="400">
        <v>0</v>
      </c>
      <c r="Y531" s="400">
        <v>0</v>
      </c>
      <c r="Z531" s="400">
        <v>0</v>
      </c>
      <c r="AA531" s="400">
        <v>24.18</v>
      </c>
      <c r="AB531" s="399" t="s">
        <v>27</v>
      </c>
    </row>
    <row r="532" spans="1:28">
      <c r="A532" s="398" t="s">
        <v>64</v>
      </c>
      <c r="B532" s="399" t="s">
        <v>1177</v>
      </c>
      <c r="C532" s="399" t="s">
        <v>1178</v>
      </c>
      <c r="D532" s="400">
        <v>11</v>
      </c>
      <c r="E532" s="400">
        <v>133</v>
      </c>
      <c r="F532" s="400">
        <v>11</v>
      </c>
      <c r="G532" s="400">
        <v>133</v>
      </c>
      <c r="H532" s="400">
        <v>0</v>
      </c>
      <c r="I532" s="400">
        <v>0</v>
      </c>
      <c r="J532" s="400">
        <v>14938</v>
      </c>
      <c r="K532" s="400">
        <v>642334</v>
      </c>
      <c r="L532" s="400">
        <v>0</v>
      </c>
      <c r="M532" s="400">
        <v>0</v>
      </c>
      <c r="N532" s="400">
        <v>0</v>
      </c>
      <c r="O532" s="400">
        <v>0</v>
      </c>
      <c r="P532" s="400">
        <v>0</v>
      </c>
      <c r="Q532" s="400">
        <v>0</v>
      </c>
      <c r="R532" s="400">
        <v>14938</v>
      </c>
      <c r="S532" s="400">
        <v>642334</v>
      </c>
      <c r="T532" s="400">
        <v>0</v>
      </c>
      <c r="U532" s="400">
        <v>0</v>
      </c>
      <c r="V532" s="400">
        <v>43</v>
      </c>
      <c r="W532" s="400">
        <v>0</v>
      </c>
      <c r="X532" s="400">
        <v>0</v>
      </c>
      <c r="Y532" s="400">
        <v>0</v>
      </c>
      <c r="Z532" s="400">
        <v>43</v>
      </c>
      <c r="AA532" s="400">
        <v>0</v>
      </c>
      <c r="AB532" s="399" t="s">
        <v>27</v>
      </c>
    </row>
    <row r="533" spans="1:28">
      <c r="A533" s="398" t="s">
        <v>138</v>
      </c>
      <c r="B533" s="399" t="s">
        <v>1179</v>
      </c>
      <c r="C533" s="399" t="s">
        <v>1180</v>
      </c>
      <c r="D533" s="400">
        <v>19</v>
      </c>
      <c r="E533" s="400">
        <v>895</v>
      </c>
      <c r="F533" s="400">
        <v>0</v>
      </c>
      <c r="G533" s="400">
        <v>0</v>
      </c>
      <c r="H533" s="400">
        <v>19</v>
      </c>
      <c r="I533" s="400">
        <v>895</v>
      </c>
      <c r="J533" s="400">
        <v>5987</v>
      </c>
      <c r="K533" s="400">
        <v>380375</v>
      </c>
      <c r="L533" s="400">
        <v>0</v>
      </c>
      <c r="M533" s="400">
        <v>0</v>
      </c>
      <c r="N533" s="400">
        <v>0</v>
      </c>
      <c r="O533" s="400">
        <v>0</v>
      </c>
      <c r="P533" s="400">
        <v>0</v>
      </c>
      <c r="Q533" s="400">
        <v>0</v>
      </c>
      <c r="R533" s="400">
        <v>0</v>
      </c>
      <c r="S533" s="400">
        <v>0</v>
      </c>
      <c r="T533" s="400">
        <v>5987</v>
      </c>
      <c r="U533" s="400">
        <v>380375</v>
      </c>
      <c r="V533" s="400">
        <v>63.533499999999997</v>
      </c>
      <c r="W533" s="400">
        <v>0</v>
      </c>
      <c r="X533" s="400">
        <v>0</v>
      </c>
      <c r="Y533" s="400">
        <v>0</v>
      </c>
      <c r="Z533" s="400">
        <v>0</v>
      </c>
      <c r="AA533" s="400">
        <v>63.533499999999997</v>
      </c>
      <c r="AB533" s="399" t="s">
        <v>27</v>
      </c>
    </row>
    <row r="534" spans="1:28">
      <c r="A534" s="398" t="s">
        <v>453</v>
      </c>
      <c r="B534" s="399" t="s">
        <v>1181</v>
      </c>
      <c r="C534" s="399" t="s">
        <v>1182</v>
      </c>
      <c r="D534" s="400">
        <v>0</v>
      </c>
      <c r="E534" s="400">
        <v>0</v>
      </c>
      <c r="F534" s="400">
        <v>0</v>
      </c>
      <c r="G534" s="400">
        <v>0</v>
      </c>
      <c r="H534" s="400">
        <v>0</v>
      </c>
      <c r="I534" s="400">
        <v>0</v>
      </c>
      <c r="J534" s="400">
        <v>0</v>
      </c>
      <c r="K534" s="400">
        <v>0</v>
      </c>
      <c r="L534" s="400">
        <v>0</v>
      </c>
      <c r="M534" s="400">
        <v>0</v>
      </c>
      <c r="N534" s="400">
        <v>0</v>
      </c>
      <c r="O534" s="400">
        <v>0</v>
      </c>
      <c r="P534" s="400">
        <v>0</v>
      </c>
      <c r="Q534" s="400">
        <v>0</v>
      </c>
      <c r="R534" s="400">
        <v>0</v>
      </c>
      <c r="S534" s="400">
        <v>0</v>
      </c>
      <c r="T534" s="400">
        <v>0</v>
      </c>
      <c r="U534" s="400">
        <v>0</v>
      </c>
      <c r="V534" s="400">
        <v>0</v>
      </c>
      <c r="W534" s="400">
        <v>0</v>
      </c>
      <c r="X534" s="400">
        <v>0</v>
      </c>
      <c r="Y534" s="400">
        <v>0</v>
      </c>
      <c r="Z534" s="400">
        <v>0</v>
      </c>
      <c r="AA534" s="400">
        <v>0</v>
      </c>
      <c r="AB534" s="399" t="s">
        <v>27</v>
      </c>
    </row>
    <row r="535" spans="1:28">
      <c r="A535" s="398" t="s">
        <v>453</v>
      </c>
      <c r="B535" s="399" t="s">
        <v>1183</v>
      </c>
      <c r="C535" s="399" t="s">
        <v>1184</v>
      </c>
      <c r="D535" s="400">
        <v>0</v>
      </c>
      <c r="E535" s="400">
        <v>0</v>
      </c>
      <c r="F535" s="400">
        <v>0</v>
      </c>
      <c r="G535" s="400">
        <v>0</v>
      </c>
      <c r="H535" s="400">
        <v>0</v>
      </c>
      <c r="I535" s="400">
        <v>0</v>
      </c>
      <c r="J535" s="400">
        <v>0</v>
      </c>
      <c r="K535" s="400">
        <v>0</v>
      </c>
      <c r="L535" s="400">
        <v>0</v>
      </c>
      <c r="M535" s="400">
        <v>0</v>
      </c>
      <c r="N535" s="400">
        <v>0</v>
      </c>
      <c r="O535" s="400">
        <v>0</v>
      </c>
      <c r="P535" s="400">
        <v>0</v>
      </c>
      <c r="Q535" s="400">
        <v>0</v>
      </c>
      <c r="R535" s="400">
        <v>0</v>
      </c>
      <c r="S535" s="400">
        <v>0</v>
      </c>
      <c r="T535" s="400">
        <v>0</v>
      </c>
      <c r="U535" s="400">
        <v>0</v>
      </c>
      <c r="V535" s="400">
        <v>0</v>
      </c>
      <c r="W535" s="400">
        <v>0</v>
      </c>
      <c r="X535" s="400">
        <v>0</v>
      </c>
      <c r="Y535" s="400">
        <v>0</v>
      </c>
      <c r="Z535" s="400">
        <v>0</v>
      </c>
      <c r="AA535" s="400">
        <v>0</v>
      </c>
      <c r="AB535" s="399" t="s">
        <v>27</v>
      </c>
    </row>
    <row r="536" spans="1:28">
      <c r="A536" s="398" t="s">
        <v>414</v>
      </c>
      <c r="B536" s="399" t="s">
        <v>1185</v>
      </c>
      <c r="C536" s="399" t="s">
        <v>1186</v>
      </c>
      <c r="D536" s="400">
        <v>3</v>
      </c>
      <c r="E536" s="400">
        <v>115</v>
      </c>
      <c r="F536" s="400">
        <v>0</v>
      </c>
      <c r="G536" s="400">
        <v>0</v>
      </c>
      <c r="H536" s="400">
        <v>3</v>
      </c>
      <c r="I536" s="400">
        <v>115</v>
      </c>
      <c r="J536" s="400">
        <v>3360</v>
      </c>
      <c r="K536" s="400">
        <v>67200</v>
      </c>
      <c r="L536" s="400">
        <v>0</v>
      </c>
      <c r="M536" s="400">
        <v>0</v>
      </c>
      <c r="N536" s="400">
        <v>0</v>
      </c>
      <c r="O536" s="400">
        <v>0</v>
      </c>
      <c r="P536" s="400">
        <v>0</v>
      </c>
      <c r="Q536" s="400">
        <v>0</v>
      </c>
      <c r="R536" s="400">
        <v>0</v>
      </c>
      <c r="S536" s="400">
        <v>0</v>
      </c>
      <c r="T536" s="400">
        <v>3360</v>
      </c>
      <c r="U536" s="400">
        <v>67200</v>
      </c>
      <c r="V536" s="400">
        <v>20</v>
      </c>
      <c r="W536" s="400">
        <v>0</v>
      </c>
      <c r="X536" s="400">
        <v>0</v>
      </c>
      <c r="Y536" s="400">
        <v>0</v>
      </c>
      <c r="Z536" s="400">
        <v>0</v>
      </c>
      <c r="AA536" s="400">
        <v>20</v>
      </c>
      <c r="AB536" s="399" t="s">
        <v>27</v>
      </c>
    </row>
    <row r="537" spans="1:28">
      <c r="A537" s="398" t="s">
        <v>95</v>
      </c>
      <c r="B537" s="399" t="s">
        <v>1187</v>
      </c>
      <c r="C537" s="399" t="s">
        <v>1188</v>
      </c>
      <c r="D537" s="400">
        <v>0</v>
      </c>
      <c r="E537" s="400">
        <v>0</v>
      </c>
      <c r="F537" s="400">
        <v>0</v>
      </c>
      <c r="G537" s="400">
        <v>0</v>
      </c>
      <c r="H537" s="400">
        <v>0</v>
      </c>
      <c r="I537" s="400">
        <v>0</v>
      </c>
      <c r="J537" s="400">
        <v>0</v>
      </c>
      <c r="K537" s="400">
        <v>0</v>
      </c>
      <c r="L537" s="400">
        <v>0</v>
      </c>
      <c r="M537" s="400">
        <v>0</v>
      </c>
      <c r="N537" s="400">
        <v>0</v>
      </c>
      <c r="O537" s="400">
        <v>0</v>
      </c>
      <c r="P537" s="400">
        <v>0</v>
      </c>
      <c r="Q537" s="400">
        <v>0</v>
      </c>
      <c r="R537" s="400">
        <v>0</v>
      </c>
      <c r="S537" s="400">
        <v>0</v>
      </c>
      <c r="T537" s="400">
        <v>0</v>
      </c>
      <c r="U537" s="400">
        <v>0</v>
      </c>
      <c r="V537" s="400">
        <v>0</v>
      </c>
      <c r="W537" s="400">
        <v>0</v>
      </c>
      <c r="X537" s="400">
        <v>0</v>
      </c>
      <c r="Y537" s="400">
        <v>0</v>
      </c>
      <c r="Z537" s="400">
        <v>0</v>
      </c>
      <c r="AA537" s="400">
        <v>0</v>
      </c>
      <c r="AB537" s="399" t="s">
        <v>27</v>
      </c>
    </row>
    <row r="538" spans="1:28">
      <c r="A538" s="398" t="s">
        <v>95</v>
      </c>
      <c r="B538" s="399" t="s">
        <v>1189</v>
      </c>
      <c r="C538" s="399" t="s">
        <v>1190</v>
      </c>
      <c r="D538" s="400">
        <v>0</v>
      </c>
      <c r="E538" s="400">
        <v>0</v>
      </c>
      <c r="F538" s="400">
        <v>0</v>
      </c>
      <c r="G538" s="400">
        <v>0</v>
      </c>
      <c r="H538" s="400">
        <v>0</v>
      </c>
      <c r="I538" s="400">
        <v>0</v>
      </c>
      <c r="J538" s="400">
        <v>0</v>
      </c>
      <c r="K538" s="400">
        <v>0</v>
      </c>
      <c r="L538" s="400">
        <v>0</v>
      </c>
      <c r="M538" s="400">
        <v>0</v>
      </c>
      <c r="N538" s="400">
        <v>0</v>
      </c>
      <c r="O538" s="400">
        <v>0</v>
      </c>
      <c r="P538" s="400">
        <v>0</v>
      </c>
      <c r="Q538" s="400">
        <v>0</v>
      </c>
      <c r="R538" s="400">
        <v>0</v>
      </c>
      <c r="S538" s="400">
        <v>0</v>
      </c>
      <c r="T538" s="400">
        <v>0</v>
      </c>
      <c r="U538" s="400">
        <v>0</v>
      </c>
      <c r="V538" s="400">
        <v>0</v>
      </c>
      <c r="W538" s="400">
        <v>0</v>
      </c>
      <c r="X538" s="400">
        <v>0</v>
      </c>
      <c r="Y538" s="400">
        <v>0</v>
      </c>
      <c r="Z538" s="400">
        <v>0</v>
      </c>
      <c r="AA538" s="400">
        <v>0</v>
      </c>
      <c r="AB538" s="399" t="s">
        <v>27</v>
      </c>
    </row>
    <row r="539" spans="1:28">
      <c r="A539" s="398" t="s">
        <v>620</v>
      </c>
      <c r="B539" s="399" t="s">
        <v>1191</v>
      </c>
      <c r="C539" s="399" t="s">
        <v>1192</v>
      </c>
      <c r="D539" s="400">
        <v>19</v>
      </c>
      <c r="E539" s="400">
        <v>737</v>
      </c>
      <c r="F539" s="400">
        <v>0</v>
      </c>
      <c r="G539" s="400">
        <v>0</v>
      </c>
      <c r="H539" s="400">
        <v>19</v>
      </c>
      <c r="I539" s="400">
        <v>737</v>
      </c>
      <c r="J539" s="400">
        <v>9785</v>
      </c>
      <c r="K539" s="400">
        <v>1456211</v>
      </c>
      <c r="L539" s="400">
        <v>0</v>
      </c>
      <c r="M539" s="400">
        <v>0</v>
      </c>
      <c r="N539" s="400">
        <v>0</v>
      </c>
      <c r="O539" s="400">
        <v>0</v>
      </c>
      <c r="P539" s="400">
        <v>0</v>
      </c>
      <c r="Q539" s="400">
        <v>0</v>
      </c>
      <c r="R539" s="400">
        <v>0</v>
      </c>
      <c r="S539" s="400">
        <v>0</v>
      </c>
      <c r="T539" s="400">
        <v>9785</v>
      </c>
      <c r="U539" s="400">
        <v>1456211</v>
      </c>
      <c r="V539" s="400">
        <v>148.82069999999999</v>
      </c>
      <c r="W539" s="400">
        <v>0</v>
      </c>
      <c r="X539" s="400">
        <v>0</v>
      </c>
      <c r="Y539" s="400">
        <v>0</v>
      </c>
      <c r="Z539" s="400">
        <v>0</v>
      </c>
      <c r="AA539" s="400">
        <v>148.82069999999999</v>
      </c>
      <c r="AB539" s="399" t="s">
        <v>27</v>
      </c>
    </row>
    <row r="540" spans="1:28">
      <c r="A540" s="398" t="s">
        <v>138</v>
      </c>
      <c r="B540" s="399" t="s">
        <v>1193</v>
      </c>
      <c r="C540" s="399" t="s">
        <v>1194</v>
      </c>
      <c r="D540" s="400">
        <v>22</v>
      </c>
      <c r="E540" s="400">
        <v>669</v>
      </c>
      <c r="F540" s="400">
        <v>0</v>
      </c>
      <c r="G540" s="400">
        <v>0</v>
      </c>
      <c r="H540" s="400">
        <v>22</v>
      </c>
      <c r="I540" s="400">
        <v>669</v>
      </c>
      <c r="J540" s="400">
        <v>7558</v>
      </c>
      <c r="K540" s="400">
        <v>476798</v>
      </c>
      <c r="L540" s="400">
        <v>0</v>
      </c>
      <c r="M540" s="400">
        <v>0</v>
      </c>
      <c r="N540" s="400">
        <v>0</v>
      </c>
      <c r="O540" s="400">
        <v>0</v>
      </c>
      <c r="P540" s="400">
        <v>0</v>
      </c>
      <c r="Q540" s="400">
        <v>0</v>
      </c>
      <c r="R540" s="400">
        <v>0</v>
      </c>
      <c r="S540" s="400">
        <v>0</v>
      </c>
      <c r="T540" s="400">
        <v>7558</v>
      </c>
      <c r="U540" s="400">
        <v>476798</v>
      </c>
      <c r="V540" s="400">
        <v>63.0852</v>
      </c>
      <c r="W540" s="400">
        <v>0</v>
      </c>
      <c r="X540" s="400">
        <v>0</v>
      </c>
      <c r="Y540" s="400">
        <v>0</v>
      </c>
      <c r="Z540" s="400">
        <v>0</v>
      </c>
      <c r="AA540" s="400">
        <v>63.0852</v>
      </c>
      <c r="AB540" s="399" t="s">
        <v>27</v>
      </c>
    </row>
    <row r="541" spans="1:28">
      <c r="A541" s="398" t="s">
        <v>186</v>
      </c>
      <c r="B541" s="399" t="s">
        <v>1195</v>
      </c>
      <c r="C541" s="399" t="s">
        <v>1196</v>
      </c>
      <c r="D541" s="400">
        <v>5</v>
      </c>
      <c r="E541" s="400">
        <v>191</v>
      </c>
      <c r="F541" s="400">
        <v>0</v>
      </c>
      <c r="G541" s="400">
        <v>0</v>
      </c>
      <c r="H541" s="400">
        <v>5</v>
      </c>
      <c r="I541" s="400">
        <v>191</v>
      </c>
      <c r="J541" s="400">
        <v>1300</v>
      </c>
      <c r="K541" s="400">
        <v>227500</v>
      </c>
      <c r="L541" s="400">
        <v>0</v>
      </c>
      <c r="M541" s="400">
        <v>0</v>
      </c>
      <c r="N541" s="400">
        <v>0</v>
      </c>
      <c r="O541" s="400">
        <v>0</v>
      </c>
      <c r="P541" s="400">
        <v>0</v>
      </c>
      <c r="Q541" s="400">
        <v>0</v>
      </c>
      <c r="R541" s="400">
        <v>0</v>
      </c>
      <c r="S541" s="400">
        <v>0</v>
      </c>
      <c r="T541" s="400">
        <v>1300</v>
      </c>
      <c r="U541" s="400">
        <v>227500</v>
      </c>
      <c r="V541" s="400">
        <v>175</v>
      </c>
      <c r="W541" s="400">
        <v>0</v>
      </c>
      <c r="X541" s="400">
        <v>0</v>
      </c>
      <c r="Y541" s="400">
        <v>0</v>
      </c>
      <c r="Z541" s="400">
        <v>0</v>
      </c>
      <c r="AA541" s="400">
        <v>175</v>
      </c>
      <c r="AB541" s="399" t="s">
        <v>27</v>
      </c>
    </row>
    <row r="542" spans="1:28">
      <c r="A542" s="398" t="s">
        <v>471</v>
      </c>
      <c r="B542" s="399" t="s">
        <v>1197</v>
      </c>
      <c r="C542" s="399" t="s">
        <v>1198</v>
      </c>
      <c r="D542" s="400">
        <v>0</v>
      </c>
      <c r="E542" s="400">
        <v>0</v>
      </c>
      <c r="F542" s="400">
        <v>0</v>
      </c>
      <c r="G542" s="400">
        <v>0</v>
      </c>
      <c r="H542" s="400">
        <v>0</v>
      </c>
      <c r="I542" s="400">
        <v>0</v>
      </c>
      <c r="J542" s="400">
        <v>0</v>
      </c>
      <c r="K542" s="400">
        <v>0</v>
      </c>
      <c r="L542" s="400">
        <v>0</v>
      </c>
      <c r="M542" s="400">
        <v>0</v>
      </c>
      <c r="N542" s="400">
        <v>0</v>
      </c>
      <c r="O542" s="400">
        <v>0</v>
      </c>
      <c r="P542" s="400">
        <v>0</v>
      </c>
      <c r="Q542" s="400">
        <v>0</v>
      </c>
      <c r="R542" s="400">
        <v>0</v>
      </c>
      <c r="S542" s="400">
        <v>0</v>
      </c>
      <c r="T542" s="400">
        <v>0</v>
      </c>
      <c r="U542" s="400">
        <v>0</v>
      </c>
      <c r="V542" s="400">
        <v>0</v>
      </c>
      <c r="W542" s="400">
        <v>0</v>
      </c>
      <c r="X542" s="400">
        <v>0</v>
      </c>
      <c r="Y542" s="400">
        <v>0</v>
      </c>
      <c r="Z542" s="400">
        <v>0</v>
      </c>
      <c r="AA542" s="400">
        <v>0</v>
      </c>
      <c r="AB542" s="399" t="s">
        <v>27</v>
      </c>
    </row>
    <row r="543" spans="1:28">
      <c r="A543" s="398" t="s">
        <v>682</v>
      </c>
      <c r="B543" s="399" t="s">
        <v>1199</v>
      </c>
      <c r="C543" s="399" t="s">
        <v>1200</v>
      </c>
      <c r="D543" s="400">
        <v>19</v>
      </c>
      <c r="E543" s="400">
        <v>828</v>
      </c>
      <c r="F543" s="400">
        <v>0</v>
      </c>
      <c r="G543" s="400">
        <v>0</v>
      </c>
      <c r="H543" s="400">
        <v>19</v>
      </c>
      <c r="I543" s="400">
        <v>828</v>
      </c>
      <c r="J543" s="400">
        <v>5840</v>
      </c>
      <c r="K543" s="400">
        <v>1022584</v>
      </c>
      <c r="L543" s="400">
        <v>0</v>
      </c>
      <c r="M543" s="400">
        <v>0</v>
      </c>
      <c r="N543" s="400">
        <v>0</v>
      </c>
      <c r="O543" s="400">
        <v>0</v>
      </c>
      <c r="P543" s="400">
        <v>0</v>
      </c>
      <c r="Q543" s="400">
        <v>0</v>
      </c>
      <c r="R543" s="400">
        <v>0</v>
      </c>
      <c r="S543" s="400">
        <v>0</v>
      </c>
      <c r="T543" s="400">
        <v>5840</v>
      </c>
      <c r="U543" s="400">
        <v>1022584</v>
      </c>
      <c r="V543" s="400">
        <v>175.1</v>
      </c>
      <c r="W543" s="400">
        <v>0</v>
      </c>
      <c r="X543" s="400">
        <v>0</v>
      </c>
      <c r="Y543" s="400">
        <v>0</v>
      </c>
      <c r="Z543" s="400">
        <v>0</v>
      </c>
      <c r="AA543" s="400">
        <v>175.1</v>
      </c>
      <c r="AB543" s="399" t="s">
        <v>27</v>
      </c>
    </row>
    <row r="544" spans="1:28">
      <c r="A544" s="398" t="s">
        <v>177</v>
      </c>
      <c r="B544" s="399" t="s">
        <v>1201</v>
      </c>
      <c r="C544" s="399" t="s">
        <v>1202</v>
      </c>
      <c r="D544" s="400">
        <v>15</v>
      </c>
      <c r="E544" s="400">
        <v>562</v>
      </c>
      <c r="F544" s="400">
        <v>0</v>
      </c>
      <c r="G544" s="400">
        <v>0</v>
      </c>
      <c r="H544" s="400">
        <v>15</v>
      </c>
      <c r="I544" s="400">
        <v>562</v>
      </c>
      <c r="J544" s="400">
        <v>2673</v>
      </c>
      <c r="K544" s="400">
        <v>35134</v>
      </c>
      <c r="L544" s="400">
        <v>0</v>
      </c>
      <c r="M544" s="400">
        <v>0</v>
      </c>
      <c r="N544" s="400">
        <v>0</v>
      </c>
      <c r="O544" s="400">
        <v>0</v>
      </c>
      <c r="P544" s="400">
        <v>0</v>
      </c>
      <c r="Q544" s="400">
        <v>0</v>
      </c>
      <c r="R544" s="400">
        <v>0</v>
      </c>
      <c r="S544" s="400">
        <v>0</v>
      </c>
      <c r="T544" s="400">
        <v>2673</v>
      </c>
      <c r="U544" s="400">
        <v>35134</v>
      </c>
      <c r="V544" s="400">
        <v>13.144</v>
      </c>
      <c r="W544" s="400">
        <v>0</v>
      </c>
      <c r="X544" s="400">
        <v>0</v>
      </c>
      <c r="Y544" s="400">
        <v>0</v>
      </c>
      <c r="Z544" s="400">
        <v>0</v>
      </c>
      <c r="AA544" s="400">
        <v>13.144</v>
      </c>
      <c r="AB544" s="399" t="s">
        <v>27</v>
      </c>
    </row>
    <row r="545" spans="1:28">
      <c r="A545" s="398" t="s">
        <v>647</v>
      </c>
      <c r="B545" s="399" t="s">
        <v>1203</v>
      </c>
      <c r="C545" s="399" t="s">
        <v>1204</v>
      </c>
      <c r="D545" s="400">
        <v>24</v>
      </c>
      <c r="E545" s="400">
        <v>682</v>
      </c>
      <c r="F545" s="400">
        <v>0</v>
      </c>
      <c r="G545" s="400">
        <v>0</v>
      </c>
      <c r="H545" s="400">
        <v>24</v>
      </c>
      <c r="I545" s="400">
        <v>682</v>
      </c>
      <c r="J545" s="400">
        <v>6726</v>
      </c>
      <c r="K545" s="400">
        <v>98262</v>
      </c>
      <c r="L545" s="400">
        <v>0</v>
      </c>
      <c r="M545" s="400">
        <v>0</v>
      </c>
      <c r="N545" s="400">
        <v>0</v>
      </c>
      <c r="O545" s="400">
        <v>0</v>
      </c>
      <c r="P545" s="400">
        <v>0</v>
      </c>
      <c r="Q545" s="400">
        <v>0</v>
      </c>
      <c r="R545" s="400">
        <v>0</v>
      </c>
      <c r="S545" s="400">
        <v>0</v>
      </c>
      <c r="T545" s="400">
        <v>6726</v>
      </c>
      <c r="U545" s="400">
        <v>98262</v>
      </c>
      <c r="V545" s="400">
        <v>14.609299999999999</v>
      </c>
      <c r="W545" s="400">
        <v>0</v>
      </c>
      <c r="X545" s="400">
        <v>0</v>
      </c>
      <c r="Y545" s="400">
        <v>0</v>
      </c>
      <c r="Z545" s="400">
        <v>0</v>
      </c>
      <c r="AA545" s="400">
        <v>14.609299999999999</v>
      </c>
      <c r="AB545" s="399" t="s">
        <v>27</v>
      </c>
    </row>
    <row r="546" spans="1:28">
      <c r="A546" s="398" t="s">
        <v>647</v>
      </c>
      <c r="B546" s="399" t="s">
        <v>1205</v>
      </c>
      <c r="C546" s="399" t="s">
        <v>1206</v>
      </c>
      <c r="D546" s="400">
        <v>4</v>
      </c>
      <c r="E546" s="400">
        <v>39</v>
      </c>
      <c r="F546" s="400">
        <v>4</v>
      </c>
      <c r="G546" s="400">
        <v>39</v>
      </c>
      <c r="H546" s="400">
        <v>0</v>
      </c>
      <c r="I546" s="400">
        <v>0</v>
      </c>
      <c r="J546" s="400">
        <v>9350</v>
      </c>
      <c r="K546" s="400">
        <v>175320</v>
      </c>
      <c r="L546" s="400">
        <v>0</v>
      </c>
      <c r="M546" s="400">
        <v>0</v>
      </c>
      <c r="N546" s="400">
        <v>0</v>
      </c>
      <c r="O546" s="400">
        <v>0</v>
      </c>
      <c r="P546" s="400">
        <v>0</v>
      </c>
      <c r="Q546" s="400">
        <v>0</v>
      </c>
      <c r="R546" s="400">
        <v>9350</v>
      </c>
      <c r="S546" s="400">
        <v>175320</v>
      </c>
      <c r="T546" s="400">
        <v>0</v>
      </c>
      <c r="U546" s="400">
        <v>0</v>
      </c>
      <c r="V546" s="400">
        <v>18.750800000000002</v>
      </c>
      <c r="W546" s="400">
        <v>0</v>
      </c>
      <c r="X546" s="400">
        <v>0</v>
      </c>
      <c r="Y546" s="400">
        <v>0</v>
      </c>
      <c r="Z546" s="400">
        <v>18.750800000000002</v>
      </c>
      <c r="AA546" s="400">
        <v>0</v>
      </c>
      <c r="AB546" s="399" t="s">
        <v>27</v>
      </c>
    </row>
    <row r="547" spans="1:28">
      <c r="A547" s="398" t="s">
        <v>928</v>
      </c>
      <c r="B547" s="399" t="s">
        <v>1207</v>
      </c>
      <c r="C547" s="399" t="s">
        <v>1208</v>
      </c>
      <c r="D547" s="400">
        <v>17</v>
      </c>
      <c r="E547" s="400">
        <v>393</v>
      </c>
      <c r="F547" s="400">
        <v>17</v>
      </c>
      <c r="G547" s="400">
        <v>393</v>
      </c>
      <c r="H547" s="400">
        <v>0</v>
      </c>
      <c r="I547" s="400">
        <v>0</v>
      </c>
      <c r="J547" s="400">
        <v>4274</v>
      </c>
      <c r="K547" s="400">
        <v>82492</v>
      </c>
      <c r="L547" s="400">
        <v>0</v>
      </c>
      <c r="M547" s="400">
        <v>0</v>
      </c>
      <c r="N547" s="400">
        <v>0</v>
      </c>
      <c r="O547" s="400">
        <v>0</v>
      </c>
      <c r="P547" s="400">
        <v>2353</v>
      </c>
      <c r="Q547" s="400">
        <v>39857</v>
      </c>
      <c r="R547" s="400">
        <v>1801</v>
      </c>
      <c r="S547" s="400">
        <v>34235</v>
      </c>
      <c r="T547" s="400">
        <v>120</v>
      </c>
      <c r="U547" s="400">
        <v>8400</v>
      </c>
      <c r="V547" s="400">
        <v>19.300899999999999</v>
      </c>
      <c r="W547" s="400">
        <v>0</v>
      </c>
      <c r="X547" s="400">
        <v>0</v>
      </c>
      <c r="Y547" s="400">
        <v>16.938800000000001</v>
      </c>
      <c r="Z547" s="400">
        <v>19.008900000000001</v>
      </c>
      <c r="AA547" s="400">
        <v>70</v>
      </c>
      <c r="AB547" s="399" t="s">
        <v>27</v>
      </c>
    </row>
    <row r="548" spans="1:28">
      <c r="A548" s="398" t="s">
        <v>1209</v>
      </c>
      <c r="B548" s="399" t="s">
        <v>1210</v>
      </c>
      <c r="C548" s="399" t="s">
        <v>1211</v>
      </c>
      <c r="D548" s="400">
        <v>30</v>
      </c>
      <c r="E548" s="400">
        <v>212</v>
      </c>
      <c r="F548" s="400">
        <v>0</v>
      </c>
      <c r="G548" s="400">
        <v>0</v>
      </c>
      <c r="H548" s="400">
        <v>30</v>
      </c>
      <c r="I548" s="400">
        <v>212</v>
      </c>
      <c r="J548" s="400">
        <v>3358</v>
      </c>
      <c r="K548" s="400">
        <v>839500</v>
      </c>
      <c r="L548" s="400">
        <v>0</v>
      </c>
      <c r="M548" s="400">
        <v>0</v>
      </c>
      <c r="N548" s="400">
        <v>0</v>
      </c>
      <c r="O548" s="400">
        <v>0</v>
      </c>
      <c r="P548" s="400">
        <v>0</v>
      </c>
      <c r="Q548" s="400">
        <v>0</v>
      </c>
      <c r="R548" s="400">
        <v>0</v>
      </c>
      <c r="S548" s="400">
        <v>0</v>
      </c>
      <c r="T548" s="400">
        <v>3358</v>
      </c>
      <c r="U548" s="400">
        <v>839500</v>
      </c>
      <c r="V548" s="400">
        <v>250</v>
      </c>
      <c r="W548" s="400">
        <v>0</v>
      </c>
      <c r="X548" s="400">
        <v>0</v>
      </c>
      <c r="Y548" s="400">
        <v>0</v>
      </c>
      <c r="Z548" s="400">
        <v>0</v>
      </c>
      <c r="AA548" s="400">
        <v>250</v>
      </c>
      <c r="AB548" s="399" t="s">
        <v>27</v>
      </c>
    </row>
    <row r="549" spans="1:28">
      <c r="A549" s="398" t="s">
        <v>158</v>
      </c>
      <c r="B549" s="399" t="s">
        <v>1212</v>
      </c>
      <c r="C549" s="399" t="s">
        <v>1213</v>
      </c>
      <c r="D549" s="400">
        <v>0</v>
      </c>
      <c r="E549" s="400">
        <v>0</v>
      </c>
      <c r="F549" s="400">
        <v>0</v>
      </c>
      <c r="G549" s="400">
        <v>0</v>
      </c>
      <c r="H549" s="400">
        <v>0</v>
      </c>
      <c r="I549" s="400">
        <v>0</v>
      </c>
      <c r="J549" s="400">
        <v>0</v>
      </c>
      <c r="K549" s="400">
        <v>0</v>
      </c>
      <c r="L549" s="400">
        <v>0</v>
      </c>
      <c r="M549" s="400">
        <v>0</v>
      </c>
      <c r="N549" s="400">
        <v>0</v>
      </c>
      <c r="O549" s="400">
        <v>0</v>
      </c>
      <c r="P549" s="400">
        <v>0</v>
      </c>
      <c r="Q549" s="400">
        <v>0</v>
      </c>
      <c r="R549" s="400">
        <v>0</v>
      </c>
      <c r="S549" s="400">
        <v>0</v>
      </c>
      <c r="T549" s="400">
        <v>0</v>
      </c>
      <c r="U549" s="400">
        <v>0</v>
      </c>
      <c r="V549" s="400">
        <v>0</v>
      </c>
      <c r="W549" s="400">
        <v>0</v>
      </c>
      <c r="X549" s="400">
        <v>0</v>
      </c>
      <c r="Y549" s="400">
        <v>0</v>
      </c>
      <c r="Z549" s="400">
        <v>0</v>
      </c>
      <c r="AA549" s="400">
        <v>0</v>
      </c>
      <c r="AB549" s="399" t="s">
        <v>27</v>
      </c>
    </row>
    <row r="550" spans="1:28">
      <c r="A550" s="398" t="s">
        <v>778</v>
      </c>
      <c r="B550" s="399" t="s">
        <v>1214</v>
      </c>
      <c r="C550" s="399" t="s">
        <v>1215</v>
      </c>
      <c r="D550" s="400">
        <v>0</v>
      </c>
      <c r="E550" s="400">
        <v>0</v>
      </c>
      <c r="F550" s="400">
        <v>0</v>
      </c>
      <c r="G550" s="400">
        <v>0</v>
      </c>
      <c r="H550" s="400">
        <v>0</v>
      </c>
      <c r="I550" s="400">
        <v>0</v>
      </c>
      <c r="J550" s="400">
        <v>0</v>
      </c>
      <c r="K550" s="400">
        <v>0</v>
      </c>
      <c r="L550" s="400">
        <v>0</v>
      </c>
      <c r="M550" s="400">
        <v>0</v>
      </c>
      <c r="N550" s="400">
        <v>0</v>
      </c>
      <c r="O550" s="400">
        <v>0</v>
      </c>
      <c r="P550" s="400">
        <v>0</v>
      </c>
      <c r="Q550" s="400">
        <v>0</v>
      </c>
      <c r="R550" s="400">
        <v>0</v>
      </c>
      <c r="S550" s="400">
        <v>0</v>
      </c>
      <c r="T550" s="400">
        <v>0</v>
      </c>
      <c r="U550" s="400">
        <v>0</v>
      </c>
      <c r="V550" s="400">
        <v>0</v>
      </c>
      <c r="W550" s="400">
        <v>0</v>
      </c>
      <c r="X550" s="400">
        <v>0</v>
      </c>
      <c r="Y550" s="400">
        <v>0</v>
      </c>
      <c r="Z550" s="400">
        <v>0</v>
      </c>
      <c r="AA550" s="400">
        <v>0</v>
      </c>
      <c r="AB550" s="399" t="s">
        <v>27</v>
      </c>
    </row>
    <row r="551" spans="1:28">
      <c r="A551" s="398" t="s">
        <v>647</v>
      </c>
      <c r="B551" s="399" t="s">
        <v>1216</v>
      </c>
      <c r="C551" s="399" t="s">
        <v>1217</v>
      </c>
      <c r="D551" s="400">
        <v>3</v>
      </c>
      <c r="E551" s="400">
        <v>150</v>
      </c>
      <c r="F551" s="400">
        <v>0</v>
      </c>
      <c r="G551" s="400">
        <v>0</v>
      </c>
      <c r="H551" s="400">
        <v>3</v>
      </c>
      <c r="I551" s="400">
        <v>150</v>
      </c>
      <c r="J551" s="400">
        <v>0</v>
      </c>
      <c r="K551" s="400">
        <v>0</v>
      </c>
      <c r="L551" s="400">
        <v>0</v>
      </c>
      <c r="M551" s="400">
        <v>0</v>
      </c>
      <c r="N551" s="400">
        <v>0</v>
      </c>
      <c r="O551" s="400">
        <v>0</v>
      </c>
      <c r="P551" s="400">
        <v>0</v>
      </c>
      <c r="Q551" s="400">
        <v>0</v>
      </c>
      <c r="R551" s="400">
        <v>0</v>
      </c>
      <c r="S551" s="400">
        <v>0</v>
      </c>
      <c r="T551" s="400">
        <v>0</v>
      </c>
      <c r="U551" s="400">
        <v>0</v>
      </c>
      <c r="V551" s="400">
        <v>0</v>
      </c>
      <c r="W551" s="400">
        <v>0</v>
      </c>
      <c r="X551" s="400">
        <v>0</v>
      </c>
      <c r="Y551" s="400">
        <v>0</v>
      </c>
      <c r="Z551" s="400">
        <v>0</v>
      </c>
      <c r="AA551" s="400">
        <v>0</v>
      </c>
      <c r="AB551" s="399" t="s">
        <v>27</v>
      </c>
    </row>
    <row r="552" spans="1:28">
      <c r="A552" s="398" t="s">
        <v>464</v>
      </c>
      <c r="B552" s="399" t="s">
        <v>1218</v>
      </c>
      <c r="C552" s="399" t="s">
        <v>1219</v>
      </c>
      <c r="D552" s="400">
        <v>7</v>
      </c>
      <c r="E552" s="400">
        <v>272</v>
      </c>
      <c r="F552" s="400">
        <v>0</v>
      </c>
      <c r="G552" s="400">
        <v>0</v>
      </c>
      <c r="H552" s="400">
        <v>7</v>
      </c>
      <c r="I552" s="400">
        <v>272</v>
      </c>
      <c r="J552" s="400">
        <v>82</v>
      </c>
      <c r="K552" s="400">
        <v>434</v>
      </c>
      <c r="L552" s="400">
        <v>0</v>
      </c>
      <c r="M552" s="400">
        <v>0</v>
      </c>
      <c r="N552" s="400">
        <v>0</v>
      </c>
      <c r="O552" s="400">
        <v>0</v>
      </c>
      <c r="P552" s="400">
        <v>0</v>
      </c>
      <c r="Q552" s="400">
        <v>0</v>
      </c>
      <c r="R552" s="400">
        <v>0</v>
      </c>
      <c r="S552" s="400">
        <v>0</v>
      </c>
      <c r="T552" s="400">
        <v>82</v>
      </c>
      <c r="U552" s="400">
        <v>434</v>
      </c>
      <c r="V552" s="400">
        <v>5.2927</v>
      </c>
      <c r="W552" s="400">
        <v>0</v>
      </c>
      <c r="X552" s="400">
        <v>0</v>
      </c>
      <c r="Y552" s="400">
        <v>0</v>
      </c>
      <c r="Z552" s="400">
        <v>0</v>
      </c>
      <c r="AA552" s="400">
        <v>5.2927</v>
      </c>
      <c r="AB552" s="399" t="s">
        <v>27</v>
      </c>
    </row>
    <row r="553" spans="1:28">
      <c r="A553" s="398" t="s">
        <v>471</v>
      </c>
      <c r="B553" s="399" t="s">
        <v>1220</v>
      </c>
      <c r="C553" s="399" t="s">
        <v>1221</v>
      </c>
      <c r="D553" s="400">
        <v>12</v>
      </c>
      <c r="E553" s="400">
        <v>482</v>
      </c>
      <c r="F553" s="400">
        <v>0</v>
      </c>
      <c r="G553" s="400">
        <v>0</v>
      </c>
      <c r="H553" s="400">
        <v>12</v>
      </c>
      <c r="I553" s="400">
        <v>482</v>
      </c>
      <c r="J553" s="400">
        <v>1346</v>
      </c>
      <c r="K553" s="400">
        <v>307277</v>
      </c>
      <c r="L553" s="400">
        <v>0</v>
      </c>
      <c r="M553" s="400">
        <v>0</v>
      </c>
      <c r="N553" s="400">
        <v>0</v>
      </c>
      <c r="O553" s="400">
        <v>0</v>
      </c>
      <c r="P553" s="400">
        <v>0</v>
      </c>
      <c r="Q553" s="400">
        <v>0</v>
      </c>
      <c r="R553" s="400">
        <v>0</v>
      </c>
      <c r="S553" s="400">
        <v>0</v>
      </c>
      <c r="T553" s="400">
        <v>1346</v>
      </c>
      <c r="U553" s="400">
        <v>307277</v>
      </c>
      <c r="V553" s="400">
        <v>228.28899999999999</v>
      </c>
      <c r="W553" s="400">
        <v>0</v>
      </c>
      <c r="X553" s="400">
        <v>0</v>
      </c>
      <c r="Y553" s="400">
        <v>0</v>
      </c>
      <c r="Z553" s="400">
        <v>0</v>
      </c>
      <c r="AA553" s="400">
        <v>228.28899999999999</v>
      </c>
      <c r="AB553" s="399" t="s">
        <v>27</v>
      </c>
    </row>
    <row r="554" spans="1:28">
      <c r="A554" s="398" t="s">
        <v>778</v>
      </c>
      <c r="B554" s="399" t="s">
        <v>1222</v>
      </c>
      <c r="C554" s="399" t="s">
        <v>1223</v>
      </c>
      <c r="D554" s="400">
        <v>0</v>
      </c>
      <c r="E554" s="400">
        <v>0</v>
      </c>
      <c r="F554" s="400">
        <v>0</v>
      </c>
      <c r="G554" s="400">
        <v>0</v>
      </c>
      <c r="H554" s="400">
        <v>0</v>
      </c>
      <c r="I554" s="400">
        <v>0</v>
      </c>
      <c r="J554" s="400">
        <v>0</v>
      </c>
      <c r="K554" s="400">
        <v>0</v>
      </c>
      <c r="L554" s="400">
        <v>0</v>
      </c>
      <c r="M554" s="400">
        <v>0</v>
      </c>
      <c r="N554" s="400">
        <v>0</v>
      </c>
      <c r="O554" s="400">
        <v>0</v>
      </c>
      <c r="P554" s="400">
        <v>0</v>
      </c>
      <c r="Q554" s="400">
        <v>0</v>
      </c>
      <c r="R554" s="400">
        <v>0</v>
      </c>
      <c r="S554" s="400">
        <v>0</v>
      </c>
      <c r="T554" s="400">
        <v>0</v>
      </c>
      <c r="U554" s="400">
        <v>0</v>
      </c>
      <c r="V554" s="400">
        <v>0</v>
      </c>
      <c r="W554" s="400">
        <v>0</v>
      </c>
      <c r="X554" s="400">
        <v>0</v>
      </c>
      <c r="Y554" s="400">
        <v>0</v>
      </c>
      <c r="Z554" s="400">
        <v>0</v>
      </c>
      <c r="AA554" s="400">
        <v>0</v>
      </c>
      <c r="AB554" s="399" t="s">
        <v>27</v>
      </c>
    </row>
    <row r="555" spans="1:28">
      <c r="A555" s="398" t="s">
        <v>1209</v>
      </c>
      <c r="B555" s="399" t="s">
        <v>1224</v>
      </c>
      <c r="C555" s="399" t="s">
        <v>1225</v>
      </c>
      <c r="D555" s="400">
        <v>33</v>
      </c>
      <c r="E555" s="400">
        <v>1037</v>
      </c>
      <c r="F555" s="400">
        <v>33</v>
      </c>
      <c r="G555" s="400">
        <v>1037</v>
      </c>
      <c r="H555" s="400">
        <v>0</v>
      </c>
      <c r="I555" s="400">
        <v>0</v>
      </c>
      <c r="J555" s="400">
        <v>11803</v>
      </c>
      <c r="K555" s="400">
        <v>295075</v>
      </c>
      <c r="L555" s="400">
        <v>0</v>
      </c>
      <c r="M555" s="400">
        <v>0</v>
      </c>
      <c r="N555" s="400">
        <v>0</v>
      </c>
      <c r="O555" s="400">
        <v>0</v>
      </c>
      <c r="P555" s="400">
        <v>0</v>
      </c>
      <c r="Q555" s="400">
        <v>0</v>
      </c>
      <c r="R555" s="400">
        <v>11803</v>
      </c>
      <c r="S555" s="400">
        <v>295075</v>
      </c>
      <c r="T555" s="400">
        <v>0</v>
      </c>
      <c r="U555" s="400">
        <v>0</v>
      </c>
      <c r="V555" s="400">
        <v>25</v>
      </c>
      <c r="W555" s="400">
        <v>0</v>
      </c>
      <c r="X555" s="400">
        <v>0</v>
      </c>
      <c r="Y555" s="400">
        <v>0</v>
      </c>
      <c r="Z555" s="400">
        <v>25</v>
      </c>
      <c r="AA555" s="400">
        <v>0</v>
      </c>
      <c r="AB555" s="399" t="s">
        <v>27</v>
      </c>
    </row>
    <row r="556" spans="1:28">
      <c r="A556" s="398" t="s">
        <v>778</v>
      </c>
      <c r="B556" s="399" t="s">
        <v>1226</v>
      </c>
      <c r="C556" s="399" t="s">
        <v>1227</v>
      </c>
      <c r="D556" s="400">
        <v>0</v>
      </c>
      <c r="E556" s="400">
        <v>0</v>
      </c>
      <c r="F556" s="400">
        <v>0</v>
      </c>
      <c r="G556" s="400">
        <v>0</v>
      </c>
      <c r="H556" s="400">
        <v>0</v>
      </c>
      <c r="I556" s="400">
        <v>0</v>
      </c>
      <c r="J556" s="400">
        <v>0</v>
      </c>
      <c r="K556" s="400">
        <v>0</v>
      </c>
      <c r="L556" s="400">
        <v>0</v>
      </c>
      <c r="M556" s="400">
        <v>0</v>
      </c>
      <c r="N556" s="400">
        <v>0</v>
      </c>
      <c r="O556" s="400">
        <v>0</v>
      </c>
      <c r="P556" s="400">
        <v>0</v>
      </c>
      <c r="Q556" s="400">
        <v>0</v>
      </c>
      <c r="R556" s="400">
        <v>0</v>
      </c>
      <c r="S556" s="400">
        <v>0</v>
      </c>
      <c r="T556" s="400">
        <v>0</v>
      </c>
      <c r="U556" s="400">
        <v>0</v>
      </c>
      <c r="V556" s="400">
        <v>0</v>
      </c>
      <c r="W556" s="400">
        <v>0</v>
      </c>
      <c r="X556" s="400">
        <v>0</v>
      </c>
      <c r="Y556" s="400">
        <v>0</v>
      </c>
      <c r="Z556" s="400">
        <v>0</v>
      </c>
      <c r="AA556" s="400">
        <v>0</v>
      </c>
      <c r="AB556" s="399" t="s">
        <v>27</v>
      </c>
    </row>
    <row r="557" spans="1:28">
      <c r="A557" s="398" t="s">
        <v>164</v>
      </c>
      <c r="B557" s="399" t="s">
        <v>1228</v>
      </c>
      <c r="C557" s="399" t="s">
        <v>1229</v>
      </c>
      <c r="D557" s="400">
        <v>40</v>
      </c>
      <c r="E557" s="400">
        <v>1617</v>
      </c>
      <c r="F557" s="400">
        <v>0</v>
      </c>
      <c r="G557" s="400">
        <v>0</v>
      </c>
      <c r="H557" s="400">
        <v>40</v>
      </c>
      <c r="I557" s="400">
        <v>1617</v>
      </c>
      <c r="J557" s="400">
        <v>5800</v>
      </c>
      <c r="K557" s="400">
        <v>2431000</v>
      </c>
      <c r="L557" s="400">
        <v>0</v>
      </c>
      <c r="M557" s="400">
        <v>0</v>
      </c>
      <c r="N557" s="400">
        <v>0</v>
      </c>
      <c r="O557" s="400">
        <v>0</v>
      </c>
      <c r="P557" s="400">
        <v>0</v>
      </c>
      <c r="Q557" s="400">
        <v>0</v>
      </c>
      <c r="R557" s="400">
        <v>0</v>
      </c>
      <c r="S557" s="400">
        <v>0</v>
      </c>
      <c r="T557" s="400">
        <v>5800</v>
      </c>
      <c r="U557" s="400">
        <v>2431000</v>
      </c>
      <c r="V557" s="400">
        <v>419.1379</v>
      </c>
      <c r="W557" s="400">
        <v>0</v>
      </c>
      <c r="X557" s="400">
        <v>0</v>
      </c>
      <c r="Y557" s="400">
        <v>0</v>
      </c>
      <c r="Z557" s="400">
        <v>0</v>
      </c>
      <c r="AA557" s="400">
        <v>419.1379</v>
      </c>
      <c r="AB557" s="399" t="s">
        <v>27</v>
      </c>
    </row>
    <row r="558" spans="1:28">
      <c r="A558" s="398" t="s">
        <v>50</v>
      </c>
      <c r="B558" s="399" t="s">
        <v>1230</v>
      </c>
      <c r="C558" s="399" t="s">
        <v>1231</v>
      </c>
      <c r="D558" s="400">
        <v>25</v>
      </c>
      <c r="E558" s="400">
        <v>1020</v>
      </c>
      <c r="F558" s="400">
        <v>0</v>
      </c>
      <c r="G558" s="400">
        <v>0</v>
      </c>
      <c r="H558" s="400">
        <v>25</v>
      </c>
      <c r="I558" s="400">
        <v>1020</v>
      </c>
      <c r="J558" s="400">
        <v>36945</v>
      </c>
      <c r="K558" s="400">
        <v>6871770</v>
      </c>
      <c r="L558" s="400">
        <v>0</v>
      </c>
      <c r="M558" s="400">
        <v>0</v>
      </c>
      <c r="N558" s="400">
        <v>0</v>
      </c>
      <c r="O558" s="400">
        <v>0</v>
      </c>
      <c r="P558" s="400">
        <v>0</v>
      </c>
      <c r="Q558" s="400">
        <v>0</v>
      </c>
      <c r="R558" s="400">
        <v>0</v>
      </c>
      <c r="S558" s="400">
        <v>0</v>
      </c>
      <c r="T558" s="400">
        <v>36945</v>
      </c>
      <c r="U558" s="400">
        <v>6871770</v>
      </c>
      <c r="V558" s="400">
        <v>186</v>
      </c>
      <c r="W558" s="400">
        <v>0</v>
      </c>
      <c r="X558" s="400">
        <v>0</v>
      </c>
      <c r="Y558" s="400">
        <v>0</v>
      </c>
      <c r="Z558" s="400">
        <v>0</v>
      </c>
      <c r="AA558" s="400">
        <v>186</v>
      </c>
      <c r="AB558" s="399" t="s">
        <v>27</v>
      </c>
    </row>
    <row r="559" spans="1:28">
      <c r="A559" s="398" t="s">
        <v>120</v>
      </c>
      <c r="B559" s="399" t="s">
        <v>1232</v>
      </c>
      <c r="C559" s="399" t="s">
        <v>1233</v>
      </c>
      <c r="D559" s="400">
        <v>11</v>
      </c>
      <c r="E559" s="400">
        <v>294</v>
      </c>
      <c r="F559" s="400">
        <v>11</v>
      </c>
      <c r="G559" s="400">
        <v>294</v>
      </c>
      <c r="H559" s="400">
        <v>0</v>
      </c>
      <c r="I559" s="400">
        <v>0</v>
      </c>
      <c r="J559" s="400">
        <v>4492</v>
      </c>
      <c r="K559" s="400">
        <v>89297</v>
      </c>
      <c r="L559" s="400">
        <v>0</v>
      </c>
      <c r="M559" s="400">
        <v>0</v>
      </c>
      <c r="N559" s="400">
        <v>0</v>
      </c>
      <c r="O559" s="400">
        <v>0</v>
      </c>
      <c r="P559" s="400">
        <v>0</v>
      </c>
      <c r="Q559" s="400">
        <v>0</v>
      </c>
      <c r="R559" s="400">
        <v>4492</v>
      </c>
      <c r="S559" s="400">
        <v>89297</v>
      </c>
      <c r="T559" s="400">
        <v>0</v>
      </c>
      <c r="U559" s="400">
        <v>0</v>
      </c>
      <c r="V559" s="400">
        <v>19.879100000000001</v>
      </c>
      <c r="W559" s="400">
        <v>0</v>
      </c>
      <c r="X559" s="400">
        <v>0</v>
      </c>
      <c r="Y559" s="400">
        <v>0</v>
      </c>
      <c r="Z559" s="400">
        <v>19.879100000000001</v>
      </c>
      <c r="AA559" s="400">
        <v>0</v>
      </c>
      <c r="AB559" s="399" t="s">
        <v>27</v>
      </c>
    </row>
    <row r="560" spans="1:28">
      <c r="A560" s="398" t="s">
        <v>28</v>
      </c>
      <c r="B560" s="399" t="s">
        <v>1234</v>
      </c>
      <c r="C560" s="399" t="s">
        <v>1235</v>
      </c>
      <c r="D560" s="400">
        <v>11</v>
      </c>
      <c r="E560" s="400">
        <v>393</v>
      </c>
      <c r="F560" s="400">
        <v>11</v>
      </c>
      <c r="G560" s="400">
        <v>393</v>
      </c>
      <c r="H560" s="400">
        <v>0</v>
      </c>
      <c r="I560" s="400">
        <v>0</v>
      </c>
      <c r="J560" s="400">
        <v>7360</v>
      </c>
      <c r="K560" s="400">
        <v>58880</v>
      </c>
      <c r="L560" s="400">
        <v>0</v>
      </c>
      <c r="M560" s="400">
        <v>0</v>
      </c>
      <c r="N560" s="400">
        <v>0</v>
      </c>
      <c r="O560" s="400">
        <v>0</v>
      </c>
      <c r="P560" s="400">
        <v>0</v>
      </c>
      <c r="Q560" s="400">
        <v>0</v>
      </c>
      <c r="R560" s="400">
        <v>7360</v>
      </c>
      <c r="S560" s="400">
        <v>58880</v>
      </c>
      <c r="T560" s="400">
        <v>0</v>
      </c>
      <c r="U560" s="400">
        <v>0</v>
      </c>
      <c r="V560" s="400">
        <v>8</v>
      </c>
      <c r="W560" s="400">
        <v>0</v>
      </c>
      <c r="X560" s="400">
        <v>0</v>
      </c>
      <c r="Y560" s="400">
        <v>0</v>
      </c>
      <c r="Z560" s="400">
        <v>8</v>
      </c>
      <c r="AA560" s="400">
        <v>0</v>
      </c>
      <c r="AB560" s="399" t="s">
        <v>27</v>
      </c>
    </row>
    <row r="561" spans="1:28">
      <c r="A561" s="398" t="s">
        <v>740</v>
      </c>
      <c r="B561" s="399" t="s">
        <v>1236</v>
      </c>
      <c r="C561" s="399" t="s">
        <v>1237</v>
      </c>
      <c r="D561" s="400">
        <v>3</v>
      </c>
      <c r="E561" s="400">
        <v>160</v>
      </c>
      <c r="F561" s="400">
        <v>0</v>
      </c>
      <c r="G561" s="400">
        <v>0</v>
      </c>
      <c r="H561" s="400">
        <v>3</v>
      </c>
      <c r="I561" s="400">
        <v>160</v>
      </c>
      <c r="J561" s="400">
        <v>1070</v>
      </c>
      <c r="K561" s="400">
        <v>556900</v>
      </c>
      <c r="L561" s="400">
        <v>0</v>
      </c>
      <c r="M561" s="400">
        <v>0</v>
      </c>
      <c r="N561" s="400">
        <v>0</v>
      </c>
      <c r="O561" s="400">
        <v>0</v>
      </c>
      <c r="P561" s="400">
        <v>0</v>
      </c>
      <c r="Q561" s="400">
        <v>0</v>
      </c>
      <c r="R561" s="400">
        <v>0</v>
      </c>
      <c r="S561" s="400">
        <v>0</v>
      </c>
      <c r="T561" s="400">
        <v>1070</v>
      </c>
      <c r="U561" s="400">
        <v>556900</v>
      </c>
      <c r="V561" s="400">
        <v>520.46730000000002</v>
      </c>
      <c r="W561" s="400">
        <v>0</v>
      </c>
      <c r="X561" s="400">
        <v>0</v>
      </c>
      <c r="Y561" s="400">
        <v>0</v>
      </c>
      <c r="Z561" s="400">
        <v>0</v>
      </c>
      <c r="AA561" s="400">
        <v>520.46730000000002</v>
      </c>
      <c r="AB561" s="399" t="s">
        <v>27</v>
      </c>
    </row>
    <row r="562" spans="1:28">
      <c r="A562" s="398" t="s">
        <v>402</v>
      </c>
      <c r="B562" s="399" t="s">
        <v>1238</v>
      </c>
      <c r="C562" s="399" t="s">
        <v>1239</v>
      </c>
      <c r="D562" s="400">
        <v>2</v>
      </c>
      <c r="E562" s="400">
        <v>34</v>
      </c>
      <c r="F562" s="400">
        <v>0</v>
      </c>
      <c r="G562" s="400">
        <v>0</v>
      </c>
      <c r="H562" s="400">
        <v>2</v>
      </c>
      <c r="I562" s="400">
        <v>34</v>
      </c>
      <c r="J562" s="400">
        <v>415</v>
      </c>
      <c r="K562" s="400">
        <v>4150</v>
      </c>
      <c r="L562" s="400">
        <v>0</v>
      </c>
      <c r="M562" s="400">
        <v>0</v>
      </c>
      <c r="N562" s="400">
        <v>0</v>
      </c>
      <c r="O562" s="400">
        <v>0</v>
      </c>
      <c r="P562" s="400">
        <v>0</v>
      </c>
      <c r="Q562" s="400">
        <v>0</v>
      </c>
      <c r="R562" s="400">
        <v>0</v>
      </c>
      <c r="S562" s="400">
        <v>0</v>
      </c>
      <c r="T562" s="400">
        <v>415</v>
      </c>
      <c r="U562" s="400">
        <v>4150</v>
      </c>
      <c r="V562" s="400">
        <v>10</v>
      </c>
      <c r="W562" s="400">
        <v>0</v>
      </c>
      <c r="X562" s="400">
        <v>0</v>
      </c>
      <c r="Y562" s="400">
        <v>0</v>
      </c>
      <c r="Z562" s="400">
        <v>0</v>
      </c>
      <c r="AA562" s="400">
        <v>10</v>
      </c>
      <c r="AB562" s="399" t="s">
        <v>27</v>
      </c>
    </row>
    <row r="563" spans="1:28">
      <c r="A563" s="398" t="s">
        <v>414</v>
      </c>
      <c r="B563" s="399" t="s">
        <v>1240</v>
      </c>
      <c r="C563" s="399" t="s">
        <v>1241</v>
      </c>
      <c r="D563" s="400">
        <v>1</v>
      </c>
      <c r="E563" s="400">
        <v>7</v>
      </c>
      <c r="F563" s="400">
        <v>1</v>
      </c>
      <c r="G563" s="400">
        <v>7</v>
      </c>
      <c r="H563" s="400">
        <v>0</v>
      </c>
      <c r="I563" s="400">
        <v>0</v>
      </c>
      <c r="J563" s="400">
        <v>208</v>
      </c>
      <c r="K563" s="400">
        <v>12480</v>
      </c>
      <c r="L563" s="400">
        <v>0</v>
      </c>
      <c r="M563" s="400">
        <v>0</v>
      </c>
      <c r="N563" s="400">
        <v>0</v>
      </c>
      <c r="O563" s="400">
        <v>0</v>
      </c>
      <c r="P563" s="400">
        <v>0</v>
      </c>
      <c r="Q563" s="400">
        <v>0</v>
      </c>
      <c r="R563" s="400">
        <v>208</v>
      </c>
      <c r="S563" s="400">
        <v>12480</v>
      </c>
      <c r="T563" s="400">
        <v>0</v>
      </c>
      <c r="U563" s="400">
        <v>0</v>
      </c>
      <c r="V563" s="400">
        <v>60</v>
      </c>
      <c r="W563" s="400">
        <v>0</v>
      </c>
      <c r="X563" s="400">
        <v>0</v>
      </c>
      <c r="Y563" s="400">
        <v>0</v>
      </c>
      <c r="Z563" s="400">
        <v>60</v>
      </c>
      <c r="AA563" s="400">
        <v>0</v>
      </c>
      <c r="AB563" s="399" t="s">
        <v>27</v>
      </c>
    </row>
    <row r="564" spans="1:28">
      <c r="A564" s="398" t="s">
        <v>126</v>
      </c>
      <c r="B564" s="399" t="s">
        <v>1242</v>
      </c>
      <c r="C564" s="399" t="s">
        <v>1243</v>
      </c>
      <c r="D564" s="400">
        <v>45</v>
      </c>
      <c r="E564" s="400">
        <v>1516</v>
      </c>
      <c r="F564" s="400">
        <v>0</v>
      </c>
      <c r="G564" s="400">
        <v>0</v>
      </c>
      <c r="H564" s="400">
        <v>45</v>
      </c>
      <c r="I564" s="400">
        <v>1516</v>
      </c>
      <c r="J564" s="400">
        <v>4750</v>
      </c>
      <c r="K564" s="400">
        <v>2137500</v>
      </c>
      <c r="L564" s="400">
        <v>0</v>
      </c>
      <c r="M564" s="400">
        <v>0</v>
      </c>
      <c r="N564" s="400">
        <v>0</v>
      </c>
      <c r="O564" s="400">
        <v>0</v>
      </c>
      <c r="P564" s="400">
        <v>0</v>
      </c>
      <c r="Q564" s="400">
        <v>0</v>
      </c>
      <c r="R564" s="400">
        <v>0</v>
      </c>
      <c r="S564" s="400">
        <v>0</v>
      </c>
      <c r="T564" s="400">
        <v>4750</v>
      </c>
      <c r="U564" s="400">
        <v>2137500</v>
      </c>
      <c r="V564" s="400">
        <v>450</v>
      </c>
      <c r="W564" s="400">
        <v>0</v>
      </c>
      <c r="X564" s="400">
        <v>0</v>
      </c>
      <c r="Y564" s="400">
        <v>0</v>
      </c>
      <c r="Z564" s="400">
        <v>0</v>
      </c>
      <c r="AA564" s="400">
        <v>450</v>
      </c>
      <c r="AB564" s="399" t="s">
        <v>27</v>
      </c>
    </row>
    <row r="565" spans="1:28">
      <c r="A565" s="398" t="s">
        <v>183</v>
      </c>
      <c r="B565" s="399" t="s">
        <v>1244</v>
      </c>
      <c r="C565" s="399" t="s">
        <v>1245</v>
      </c>
      <c r="D565" s="400">
        <v>23</v>
      </c>
      <c r="E565" s="400">
        <v>1080</v>
      </c>
      <c r="F565" s="400">
        <v>0</v>
      </c>
      <c r="G565" s="400">
        <v>0</v>
      </c>
      <c r="H565" s="400">
        <v>23</v>
      </c>
      <c r="I565" s="400">
        <v>1080</v>
      </c>
      <c r="J565" s="400">
        <v>8554</v>
      </c>
      <c r="K565" s="400">
        <v>4355240</v>
      </c>
      <c r="L565" s="400">
        <v>0</v>
      </c>
      <c r="M565" s="400">
        <v>0</v>
      </c>
      <c r="N565" s="400">
        <v>0</v>
      </c>
      <c r="O565" s="400">
        <v>0</v>
      </c>
      <c r="P565" s="400">
        <v>0</v>
      </c>
      <c r="Q565" s="400">
        <v>0</v>
      </c>
      <c r="R565" s="400">
        <v>0</v>
      </c>
      <c r="S565" s="400">
        <v>0</v>
      </c>
      <c r="T565" s="400">
        <v>8554</v>
      </c>
      <c r="U565" s="400">
        <v>4355240</v>
      </c>
      <c r="V565" s="400">
        <v>509.14659999999998</v>
      </c>
      <c r="W565" s="400">
        <v>0</v>
      </c>
      <c r="X565" s="400">
        <v>0</v>
      </c>
      <c r="Y565" s="400">
        <v>0</v>
      </c>
      <c r="Z565" s="400">
        <v>0</v>
      </c>
      <c r="AA565" s="400">
        <v>509.14659999999998</v>
      </c>
      <c r="AB565" s="399" t="s">
        <v>27</v>
      </c>
    </row>
    <row r="566" spans="1:28">
      <c r="A566" s="398" t="s">
        <v>928</v>
      </c>
      <c r="B566" s="399" t="s">
        <v>1246</v>
      </c>
      <c r="C566" s="399" t="s">
        <v>1247</v>
      </c>
      <c r="D566" s="400">
        <v>13</v>
      </c>
      <c r="E566" s="400">
        <v>440</v>
      </c>
      <c r="F566" s="400">
        <v>0</v>
      </c>
      <c r="G566" s="400">
        <v>0</v>
      </c>
      <c r="H566" s="400">
        <v>13</v>
      </c>
      <c r="I566" s="400">
        <v>440</v>
      </c>
      <c r="J566" s="400">
        <v>17670</v>
      </c>
      <c r="K566" s="400">
        <v>318060</v>
      </c>
      <c r="L566" s="400">
        <v>0</v>
      </c>
      <c r="M566" s="400">
        <v>0</v>
      </c>
      <c r="N566" s="400">
        <v>0</v>
      </c>
      <c r="O566" s="400">
        <v>0</v>
      </c>
      <c r="P566" s="400">
        <v>0</v>
      </c>
      <c r="Q566" s="400">
        <v>0</v>
      </c>
      <c r="R566" s="400">
        <v>0</v>
      </c>
      <c r="S566" s="400">
        <v>0</v>
      </c>
      <c r="T566" s="400">
        <v>17670</v>
      </c>
      <c r="U566" s="400">
        <v>318060</v>
      </c>
      <c r="V566" s="400">
        <v>18</v>
      </c>
      <c r="W566" s="400">
        <v>0</v>
      </c>
      <c r="X566" s="400">
        <v>0</v>
      </c>
      <c r="Y566" s="400">
        <v>0</v>
      </c>
      <c r="Z566" s="400">
        <v>0</v>
      </c>
      <c r="AA566" s="400">
        <v>18</v>
      </c>
      <c r="AB566" s="399" t="s">
        <v>27</v>
      </c>
    </row>
    <row r="567" spans="1:28">
      <c r="A567" s="398" t="s">
        <v>164</v>
      </c>
      <c r="B567" s="399" t="s">
        <v>1248</v>
      </c>
      <c r="C567" s="399" t="s">
        <v>1249</v>
      </c>
      <c r="D567" s="400">
        <v>26</v>
      </c>
      <c r="E567" s="400">
        <v>1196</v>
      </c>
      <c r="F567" s="400">
        <v>0</v>
      </c>
      <c r="G567" s="400">
        <v>0</v>
      </c>
      <c r="H567" s="400">
        <v>26</v>
      </c>
      <c r="I567" s="400">
        <v>1196</v>
      </c>
      <c r="J567" s="400">
        <v>2550</v>
      </c>
      <c r="K567" s="400">
        <v>561000</v>
      </c>
      <c r="L567" s="400">
        <v>0</v>
      </c>
      <c r="M567" s="400">
        <v>0</v>
      </c>
      <c r="N567" s="400">
        <v>0</v>
      </c>
      <c r="O567" s="400">
        <v>0</v>
      </c>
      <c r="P567" s="400">
        <v>0</v>
      </c>
      <c r="Q567" s="400">
        <v>0</v>
      </c>
      <c r="R567" s="400">
        <v>0</v>
      </c>
      <c r="S567" s="400">
        <v>0</v>
      </c>
      <c r="T567" s="400">
        <v>2550</v>
      </c>
      <c r="U567" s="400">
        <v>561000</v>
      </c>
      <c r="V567" s="400">
        <v>220</v>
      </c>
      <c r="W567" s="400">
        <v>0</v>
      </c>
      <c r="X567" s="400">
        <v>0</v>
      </c>
      <c r="Y567" s="400">
        <v>0</v>
      </c>
      <c r="Z567" s="400">
        <v>0</v>
      </c>
      <c r="AA567" s="400">
        <v>220</v>
      </c>
      <c r="AB567" s="399" t="s">
        <v>27</v>
      </c>
    </row>
    <row r="568" spans="1:28">
      <c r="A568" s="398" t="s">
        <v>85</v>
      </c>
      <c r="B568" s="399" t="s">
        <v>1250</v>
      </c>
      <c r="C568" s="399" t="s">
        <v>1251</v>
      </c>
      <c r="D568" s="400">
        <v>19</v>
      </c>
      <c r="E568" s="400">
        <v>371</v>
      </c>
      <c r="F568" s="400">
        <v>19</v>
      </c>
      <c r="G568" s="400">
        <v>371</v>
      </c>
      <c r="H568" s="400">
        <v>0</v>
      </c>
      <c r="I568" s="400">
        <v>0</v>
      </c>
      <c r="J568" s="400">
        <v>4009</v>
      </c>
      <c r="K568" s="400">
        <v>173766</v>
      </c>
      <c r="L568" s="400">
        <v>0</v>
      </c>
      <c r="M568" s="400">
        <v>0</v>
      </c>
      <c r="N568" s="400">
        <v>0</v>
      </c>
      <c r="O568" s="400">
        <v>0</v>
      </c>
      <c r="P568" s="400">
        <v>0</v>
      </c>
      <c r="Q568" s="400">
        <v>0</v>
      </c>
      <c r="R568" s="400">
        <v>4009</v>
      </c>
      <c r="S568" s="400">
        <v>173766</v>
      </c>
      <c r="T568" s="400">
        <v>0</v>
      </c>
      <c r="U568" s="400">
        <v>0</v>
      </c>
      <c r="V568" s="400">
        <v>43.344000000000001</v>
      </c>
      <c r="W568" s="400">
        <v>0</v>
      </c>
      <c r="X568" s="400">
        <v>0</v>
      </c>
      <c r="Y568" s="400">
        <v>0</v>
      </c>
      <c r="Z568" s="400">
        <v>43.344000000000001</v>
      </c>
      <c r="AA568" s="400">
        <v>0</v>
      </c>
      <c r="AB568" s="399" t="s">
        <v>27</v>
      </c>
    </row>
    <row r="569" spans="1:28">
      <c r="A569" s="398" t="s">
        <v>164</v>
      </c>
      <c r="B569" s="399" t="s">
        <v>1252</v>
      </c>
      <c r="C569" s="399" t="s">
        <v>1253</v>
      </c>
      <c r="D569" s="400">
        <v>80</v>
      </c>
      <c r="E569" s="400">
        <v>1989</v>
      </c>
      <c r="F569" s="400">
        <v>0</v>
      </c>
      <c r="G569" s="400">
        <v>0</v>
      </c>
      <c r="H569" s="400">
        <v>80</v>
      </c>
      <c r="I569" s="400">
        <v>1989</v>
      </c>
      <c r="J569" s="400">
        <v>4911</v>
      </c>
      <c r="K569" s="400">
        <v>392880</v>
      </c>
      <c r="L569" s="400">
        <v>0</v>
      </c>
      <c r="M569" s="400">
        <v>0</v>
      </c>
      <c r="N569" s="400">
        <v>0</v>
      </c>
      <c r="O569" s="400">
        <v>0</v>
      </c>
      <c r="P569" s="400">
        <v>0</v>
      </c>
      <c r="Q569" s="400">
        <v>0</v>
      </c>
      <c r="R569" s="400">
        <v>0</v>
      </c>
      <c r="S569" s="400">
        <v>0</v>
      </c>
      <c r="T569" s="400">
        <v>4911</v>
      </c>
      <c r="U569" s="400">
        <v>392880</v>
      </c>
      <c r="V569" s="400">
        <v>80</v>
      </c>
      <c r="W569" s="400">
        <v>0</v>
      </c>
      <c r="X569" s="400">
        <v>0</v>
      </c>
      <c r="Y569" s="400">
        <v>0</v>
      </c>
      <c r="Z569" s="400">
        <v>0</v>
      </c>
      <c r="AA569" s="400">
        <v>80</v>
      </c>
      <c r="AB569" s="399" t="s">
        <v>27</v>
      </c>
    </row>
    <row r="570" spans="1:28">
      <c r="A570" s="398" t="s">
        <v>164</v>
      </c>
      <c r="B570" s="399" t="s">
        <v>1254</v>
      </c>
      <c r="C570" s="399" t="s">
        <v>1255</v>
      </c>
      <c r="D570" s="400">
        <v>34</v>
      </c>
      <c r="E570" s="400">
        <v>1108</v>
      </c>
      <c r="F570" s="400">
        <v>0</v>
      </c>
      <c r="G570" s="400">
        <v>0</v>
      </c>
      <c r="H570" s="400">
        <v>34</v>
      </c>
      <c r="I570" s="400">
        <v>1108</v>
      </c>
      <c r="J570" s="400">
        <v>7084</v>
      </c>
      <c r="K570" s="400">
        <v>1536019</v>
      </c>
      <c r="L570" s="400">
        <v>0</v>
      </c>
      <c r="M570" s="400">
        <v>0</v>
      </c>
      <c r="N570" s="400">
        <v>0</v>
      </c>
      <c r="O570" s="400">
        <v>0</v>
      </c>
      <c r="P570" s="400">
        <v>0</v>
      </c>
      <c r="Q570" s="400">
        <v>0</v>
      </c>
      <c r="R570" s="400">
        <v>0</v>
      </c>
      <c r="S570" s="400">
        <v>0</v>
      </c>
      <c r="T570" s="400">
        <v>7084</v>
      </c>
      <c r="U570" s="400">
        <v>1536019</v>
      </c>
      <c r="V570" s="400">
        <v>216.82929999999999</v>
      </c>
      <c r="W570" s="400">
        <v>0</v>
      </c>
      <c r="X570" s="400">
        <v>0</v>
      </c>
      <c r="Y570" s="400">
        <v>0</v>
      </c>
      <c r="Z570" s="400">
        <v>0</v>
      </c>
      <c r="AA570" s="400">
        <v>216.82929999999999</v>
      </c>
      <c r="AB570" s="399" t="s">
        <v>27</v>
      </c>
    </row>
    <row r="571" spans="1:28">
      <c r="A571" s="398" t="s">
        <v>132</v>
      </c>
      <c r="B571" s="399" t="s">
        <v>1256</v>
      </c>
      <c r="C571" s="399" t="s">
        <v>1257</v>
      </c>
      <c r="D571" s="400">
        <v>49</v>
      </c>
      <c r="E571" s="400">
        <v>1806</v>
      </c>
      <c r="F571" s="400">
        <v>0</v>
      </c>
      <c r="G571" s="400">
        <v>0</v>
      </c>
      <c r="H571" s="400">
        <v>49</v>
      </c>
      <c r="I571" s="400">
        <v>1806</v>
      </c>
      <c r="J571" s="400">
        <v>9229</v>
      </c>
      <c r="K571" s="400">
        <v>3629311</v>
      </c>
      <c r="L571" s="400">
        <v>0</v>
      </c>
      <c r="M571" s="400">
        <v>0</v>
      </c>
      <c r="N571" s="400">
        <v>0</v>
      </c>
      <c r="O571" s="400">
        <v>0</v>
      </c>
      <c r="P571" s="400">
        <v>0</v>
      </c>
      <c r="Q571" s="400">
        <v>0</v>
      </c>
      <c r="R571" s="400">
        <v>0</v>
      </c>
      <c r="S571" s="400">
        <v>0</v>
      </c>
      <c r="T571" s="400">
        <v>9229</v>
      </c>
      <c r="U571" s="400">
        <v>3629311</v>
      </c>
      <c r="V571" s="400">
        <v>393.25069999999999</v>
      </c>
      <c r="W571" s="400">
        <v>0</v>
      </c>
      <c r="X571" s="400">
        <v>0</v>
      </c>
      <c r="Y571" s="400">
        <v>0</v>
      </c>
      <c r="Z571" s="400">
        <v>0</v>
      </c>
      <c r="AA571" s="400">
        <v>393.25069999999999</v>
      </c>
      <c r="AB571" s="399" t="s">
        <v>27</v>
      </c>
    </row>
    <row r="572" spans="1:28">
      <c r="A572" s="398" t="s">
        <v>164</v>
      </c>
      <c r="B572" s="399" t="s">
        <v>1258</v>
      </c>
      <c r="C572" s="399" t="s">
        <v>1259</v>
      </c>
      <c r="D572" s="400">
        <v>69</v>
      </c>
      <c r="E572" s="400">
        <v>2151</v>
      </c>
      <c r="F572" s="400">
        <v>0</v>
      </c>
      <c r="G572" s="400">
        <v>0</v>
      </c>
      <c r="H572" s="400">
        <v>69</v>
      </c>
      <c r="I572" s="400">
        <v>2151</v>
      </c>
      <c r="J572" s="400">
        <v>3422</v>
      </c>
      <c r="K572" s="400">
        <v>3413809</v>
      </c>
      <c r="L572" s="400">
        <v>0</v>
      </c>
      <c r="M572" s="400">
        <v>0</v>
      </c>
      <c r="N572" s="400">
        <v>0</v>
      </c>
      <c r="O572" s="400">
        <v>0</v>
      </c>
      <c r="P572" s="400">
        <v>0</v>
      </c>
      <c r="Q572" s="400">
        <v>0</v>
      </c>
      <c r="R572" s="400">
        <v>0</v>
      </c>
      <c r="S572" s="400">
        <v>0</v>
      </c>
      <c r="T572" s="400">
        <v>3422</v>
      </c>
      <c r="U572" s="400">
        <v>3413809</v>
      </c>
      <c r="V572" s="400">
        <v>997.60640000000001</v>
      </c>
      <c r="W572" s="400">
        <v>0</v>
      </c>
      <c r="X572" s="400">
        <v>0</v>
      </c>
      <c r="Y572" s="400">
        <v>0</v>
      </c>
      <c r="Z572" s="400">
        <v>0</v>
      </c>
      <c r="AA572" s="400">
        <v>997.60640000000001</v>
      </c>
      <c r="AB572" s="399" t="s">
        <v>27</v>
      </c>
    </row>
    <row r="573" spans="1:28">
      <c r="A573" s="398" t="s">
        <v>45</v>
      </c>
      <c r="B573" s="399" t="s">
        <v>1260</v>
      </c>
      <c r="C573" s="399" t="s">
        <v>1261</v>
      </c>
      <c r="D573" s="400">
        <v>38</v>
      </c>
      <c r="E573" s="400">
        <v>1193</v>
      </c>
      <c r="F573" s="400">
        <v>0</v>
      </c>
      <c r="G573" s="400">
        <v>0</v>
      </c>
      <c r="H573" s="400">
        <v>38</v>
      </c>
      <c r="I573" s="400">
        <v>1193</v>
      </c>
      <c r="J573" s="400">
        <v>5143</v>
      </c>
      <c r="K573" s="400">
        <v>3557500</v>
      </c>
      <c r="L573" s="400">
        <v>0</v>
      </c>
      <c r="M573" s="400">
        <v>0</v>
      </c>
      <c r="N573" s="400">
        <v>0</v>
      </c>
      <c r="O573" s="400">
        <v>0</v>
      </c>
      <c r="P573" s="400">
        <v>0</v>
      </c>
      <c r="Q573" s="400">
        <v>0</v>
      </c>
      <c r="R573" s="400">
        <v>0</v>
      </c>
      <c r="S573" s="400">
        <v>0</v>
      </c>
      <c r="T573" s="400">
        <v>5143</v>
      </c>
      <c r="U573" s="400">
        <v>3557500</v>
      </c>
      <c r="V573" s="400">
        <v>691.71690000000001</v>
      </c>
      <c r="W573" s="400">
        <v>0</v>
      </c>
      <c r="X573" s="400">
        <v>0</v>
      </c>
      <c r="Y573" s="400">
        <v>0</v>
      </c>
      <c r="Z573" s="400">
        <v>0</v>
      </c>
      <c r="AA573" s="400">
        <v>691.71690000000001</v>
      </c>
      <c r="AB573" s="399" t="s">
        <v>27</v>
      </c>
    </row>
    <row r="574" spans="1:28">
      <c r="A574" s="398" t="s">
        <v>186</v>
      </c>
      <c r="B574" s="399" t="s">
        <v>1262</v>
      </c>
      <c r="C574" s="399" t="s">
        <v>1263</v>
      </c>
      <c r="D574" s="400">
        <v>16</v>
      </c>
      <c r="E574" s="400">
        <v>684</v>
      </c>
      <c r="F574" s="400">
        <v>16</v>
      </c>
      <c r="G574" s="400">
        <v>684</v>
      </c>
      <c r="H574" s="400">
        <v>0</v>
      </c>
      <c r="I574" s="400">
        <v>0</v>
      </c>
      <c r="J574" s="400">
        <v>11397</v>
      </c>
      <c r="K574" s="400">
        <v>4120000</v>
      </c>
      <c r="L574" s="400">
        <v>5454</v>
      </c>
      <c r="M574" s="400">
        <v>2908700</v>
      </c>
      <c r="N574" s="400">
        <v>5943</v>
      </c>
      <c r="O574" s="400">
        <v>1211300</v>
      </c>
      <c r="P574" s="400">
        <v>0</v>
      </c>
      <c r="Q574" s="400">
        <v>0</v>
      </c>
      <c r="R574" s="400">
        <v>0</v>
      </c>
      <c r="S574" s="400">
        <v>0</v>
      </c>
      <c r="T574" s="400">
        <v>0</v>
      </c>
      <c r="U574" s="400">
        <v>0</v>
      </c>
      <c r="V574" s="400">
        <v>361.49860000000001</v>
      </c>
      <c r="W574" s="400">
        <v>533.31500000000005</v>
      </c>
      <c r="X574" s="400">
        <v>203.81960000000001</v>
      </c>
      <c r="Y574" s="400">
        <v>0</v>
      </c>
      <c r="Z574" s="400">
        <v>0</v>
      </c>
      <c r="AA574" s="400">
        <v>0</v>
      </c>
      <c r="AB574" s="399" t="s">
        <v>27</v>
      </c>
    </row>
    <row r="575" spans="1:28">
      <c r="A575" s="398" t="s">
        <v>186</v>
      </c>
      <c r="B575" s="399" t="s">
        <v>1264</v>
      </c>
      <c r="C575" s="399" t="s">
        <v>1265</v>
      </c>
      <c r="D575" s="400">
        <v>13</v>
      </c>
      <c r="E575" s="400">
        <v>402</v>
      </c>
      <c r="F575" s="400">
        <v>13</v>
      </c>
      <c r="G575" s="400">
        <v>402</v>
      </c>
      <c r="H575" s="400">
        <v>0</v>
      </c>
      <c r="I575" s="400">
        <v>0</v>
      </c>
      <c r="J575" s="400">
        <v>9400</v>
      </c>
      <c r="K575" s="400">
        <v>1442840</v>
      </c>
      <c r="L575" s="400">
        <v>7560</v>
      </c>
      <c r="M575" s="400">
        <v>914760</v>
      </c>
      <c r="N575" s="400">
        <v>1840</v>
      </c>
      <c r="O575" s="400">
        <v>528080</v>
      </c>
      <c r="P575" s="400">
        <v>0</v>
      </c>
      <c r="Q575" s="400">
        <v>0</v>
      </c>
      <c r="R575" s="400">
        <v>0</v>
      </c>
      <c r="S575" s="400">
        <v>0</v>
      </c>
      <c r="T575" s="400">
        <v>0</v>
      </c>
      <c r="U575" s="400">
        <v>0</v>
      </c>
      <c r="V575" s="400">
        <v>153.49359999999999</v>
      </c>
      <c r="W575" s="400">
        <v>121</v>
      </c>
      <c r="X575" s="400">
        <v>287</v>
      </c>
      <c r="Y575" s="400">
        <v>0</v>
      </c>
      <c r="Z575" s="400">
        <v>0</v>
      </c>
      <c r="AA575" s="400">
        <v>0</v>
      </c>
      <c r="AB575" s="399" t="s">
        <v>27</v>
      </c>
    </row>
    <row r="576" spans="1:28">
      <c r="A576" s="398" t="s">
        <v>1266</v>
      </c>
      <c r="B576" s="399" t="s">
        <v>1267</v>
      </c>
      <c r="C576" s="399" t="s">
        <v>1268</v>
      </c>
      <c r="D576" s="400">
        <v>0</v>
      </c>
      <c r="E576" s="400">
        <v>0</v>
      </c>
      <c r="F576" s="400">
        <v>0</v>
      </c>
      <c r="G576" s="400">
        <v>0</v>
      </c>
      <c r="H576" s="400">
        <v>0</v>
      </c>
      <c r="I576" s="400">
        <v>0</v>
      </c>
      <c r="J576" s="400">
        <v>0</v>
      </c>
      <c r="K576" s="400">
        <v>0</v>
      </c>
      <c r="L576" s="400">
        <v>0</v>
      </c>
      <c r="M576" s="400">
        <v>0</v>
      </c>
      <c r="N576" s="400">
        <v>0</v>
      </c>
      <c r="O576" s="400">
        <v>0</v>
      </c>
      <c r="P576" s="400">
        <v>0</v>
      </c>
      <c r="Q576" s="400">
        <v>0</v>
      </c>
      <c r="R576" s="400">
        <v>0</v>
      </c>
      <c r="S576" s="400">
        <v>0</v>
      </c>
      <c r="T576" s="400">
        <v>0</v>
      </c>
      <c r="U576" s="400">
        <v>0</v>
      </c>
      <c r="V576" s="400">
        <v>0</v>
      </c>
      <c r="W576" s="400">
        <v>0</v>
      </c>
      <c r="X576" s="400">
        <v>0</v>
      </c>
      <c r="Y576" s="400">
        <v>0</v>
      </c>
      <c r="Z576" s="400">
        <v>0</v>
      </c>
      <c r="AA576" s="400">
        <v>0</v>
      </c>
      <c r="AB576" s="399" t="s">
        <v>27</v>
      </c>
    </row>
    <row r="577" spans="1:28">
      <c r="A577" s="398" t="s">
        <v>1266</v>
      </c>
      <c r="B577" s="399" t="s">
        <v>1269</v>
      </c>
      <c r="C577" s="399" t="s">
        <v>1270</v>
      </c>
      <c r="D577" s="400">
        <v>0</v>
      </c>
      <c r="E577" s="400">
        <v>0</v>
      </c>
      <c r="F577" s="400">
        <v>0</v>
      </c>
      <c r="G577" s="400">
        <v>0</v>
      </c>
      <c r="H577" s="400">
        <v>0</v>
      </c>
      <c r="I577" s="400">
        <v>0</v>
      </c>
      <c r="J577" s="400">
        <v>0</v>
      </c>
      <c r="K577" s="400">
        <v>0</v>
      </c>
      <c r="L577" s="400">
        <v>0</v>
      </c>
      <c r="M577" s="400">
        <v>0</v>
      </c>
      <c r="N577" s="400">
        <v>0</v>
      </c>
      <c r="O577" s="400">
        <v>0</v>
      </c>
      <c r="P577" s="400">
        <v>0</v>
      </c>
      <c r="Q577" s="400">
        <v>0</v>
      </c>
      <c r="R577" s="400">
        <v>0</v>
      </c>
      <c r="S577" s="400">
        <v>0</v>
      </c>
      <c r="T577" s="400">
        <v>0</v>
      </c>
      <c r="U577" s="400">
        <v>0</v>
      </c>
      <c r="V577" s="400">
        <v>0</v>
      </c>
      <c r="W577" s="400">
        <v>0</v>
      </c>
      <c r="X577" s="400">
        <v>0</v>
      </c>
      <c r="Y577" s="400">
        <v>0</v>
      </c>
      <c r="Z577" s="400">
        <v>0</v>
      </c>
      <c r="AA577" s="400">
        <v>0</v>
      </c>
      <c r="AB577" s="399" t="s">
        <v>27</v>
      </c>
    </row>
    <row r="578" spans="1:28">
      <c r="A578" s="398" t="s">
        <v>88</v>
      </c>
      <c r="B578" s="399" t="s">
        <v>1271</v>
      </c>
      <c r="C578" s="399" t="s">
        <v>1272</v>
      </c>
      <c r="D578" s="400">
        <v>28</v>
      </c>
      <c r="E578" s="400">
        <v>1122</v>
      </c>
      <c r="F578" s="400">
        <v>0</v>
      </c>
      <c r="G578" s="400">
        <v>0</v>
      </c>
      <c r="H578" s="400">
        <v>28</v>
      </c>
      <c r="I578" s="400">
        <v>1122</v>
      </c>
      <c r="J578" s="400">
        <v>23712</v>
      </c>
      <c r="K578" s="400">
        <v>905698</v>
      </c>
      <c r="L578" s="400">
        <v>0</v>
      </c>
      <c r="M578" s="400">
        <v>0</v>
      </c>
      <c r="N578" s="400">
        <v>0</v>
      </c>
      <c r="O578" s="400">
        <v>0</v>
      </c>
      <c r="P578" s="400">
        <v>0</v>
      </c>
      <c r="Q578" s="400">
        <v>0</v>
      </c>
      <c r="R578" s="400">
        <v>0</v>
      </c>
      <c r="S578" s="400">
        <v>0</v>
      </c>
      <c r="T578" s="400">
        <v>23712</v>
      </c>
      <c r="U578" s="400">
        <v>905698</v>
      </c>
      <c r="V578" s="400">
        <v>38.195799999999998</v>
      </c>
      <c r="W578" s="400">
        <v>0</v>
      </c>
      <c r="X578" s="400">
        <v>0</v>
      </c>
      <c r="Y578" s="400">
        <v>0</v>
      </c>
      <c r="Z578" s="400">
        <v>0</v>
      </c>
      <c r="AA578" s="400">
        <v>38.195799999999998</v>
      </c>
      <c r="AB578" s="399" t="s">
        <v>27</v>
      </c>
    </row>
    <row r="579" spans="1:28">
      <c r="A579" s="398" t="s">
        <v>254</v>
      </c>
      <c r="B579" s="399" t="s">
        <v>1273</v>
      </c>
      <c r="C579" s="399" t="s">
        <v>1274</v>
      </c>
      <c r="D579" s="400">
        <v>9</v>
      </c>
      <c r="E579" s="400">
        <v>144</v>
      </c>
      <c r="F579" s="400">
        <v>9</v>
      </c>
      <c r="G579" s="400">
        <v>144</v>
      </c>
      <c r="H579" s="400">
        <v>0</v>
      </c>
      <c r="I579" s="400">
        <v>0</v>
      </c>
      <c r="J579" s="400">
        <v>4298</v>
      </c>
      <c r="K579" s="400">
        <v>134752</v>
      </c>
      <c r="L579" s="400">
        <v>0</v>
      </c>
      <c r="M579" s="400">
        <v>0</v>
      </c>
      <c r="N579" s="400">
        <v>0</v>
      </c>
      <c r="O579" s="400">
        <v>0</v>
      </c>
      <c r="P579" s="400">
        <v>0</v>
      </c>
      <c r="Q579" s="400">
        <v>0</v>
      </c>
      <c r="R579" s="400">
        <v>4298</v>
      </c>
      <c r="S579" s="400">
        <v>134752</v>
      </c>
      <c r="T579" s="400">
        <v>0</v>
      </c>
      <c r="U579" s="400">
        <v>0</v>
      </c>
      <c r="V579" s="400">
        <v>31.3523</v>
      </c>
      <c r="W579" s="400">
        <v>0</v>
      </c>
      <c r="X579" s="400">
        <v>0</v>
      </c>
      <c r="Y579" s="400">
        <v>0</v>
      </c>
      <c r="Z579" s="400">
        <v>31.3523</v>
      </c>
      <c r="AA579" s="400">
        <v>0</v>
      </c>
      <c r="AB579" s="399" t="s">
        <v>27</v>
      </c>
    </row>
    <row r="580" spans="1:28">
      <c r="A580" s="398" t="s">
        <v>1275</v>
      </c>
      <c r="B580" s="399" t="s">
        <v>1276</v>
      </c>
      <c r="C580" s="399" t="s">
        <v>1277</v>
      </c>
      <c r="D580" s="400">
        <v>11</v>
      </c>
      <c r="E580" s="400">
        <v>550</v>
      </c>
      <c r="F580" s="400">
        <v>0</v>
      </c>
      <c r="G580" s="400">
        <v>0</v>
      </c>
      <c r="H580" s="400">
        <v>11</v>
      </c>
      <c r="I580" s="400">
        <v>550</v>
      </c>
      <c r="J580" s="400">
        <v>4996</v>
      </c>
      <c r="K580" s="400">
        <v>626569</v>
      </c>
      <c r="L580" s="400">
        <v>0</v>
      </c>
      <c r="M580" s="400">
        <v>0</v>
      </c>
      <c r="N580" s="400">
        <v>0</v>
      </c>
      <c r="O580" s="400">
        <v>0</v>
      </c>
      <c r="P580" s="400">
        <v>0</v>
      </c>
      <c r="Q580" s="400">
        <v>0</v>
      </c>
      <c r="R580" s="400">
        <v>0</v>
      </c>
      <c r="S580" s="400">
        <v>0</v>
      </c>
      <c r="T580" s="400">
        <v>4996</v>
      </c>
      <c r="U580" s="400">
        <v>626569</v>
      </c>
      <c r="V580" s="400">
        <v>125.4141</v>
      </c>
      <c r="W580" s="400">
        <v>0</v>
      </c>
      <c r="X580" s="400">
        <v>0</v>
      </c>
      <c r="Y580" s="400">
        <v>0</v>
      </c>
      <c r="Z580" s="400">
        <v>0</v>
      </c>
      <c r="AA580" s="400">
        <v>125.4141</v>
      </c>
      <c r="AB580" s="399" t="s">
        <v>27</v>
      </c>
    </row>
    <row r="581" spans="1:28">
      <c r="A581" s="398" t="s">
        <v>141</v>
      </c>
      <c r="B581" s="399" t="s">
        <v>1278</v>
      </c>
      <c r="C581" s="399" t="s">
        <v>1279</v>
      </c>
      <c r="D581" s="400">
        <v>19</v>
      </c>
      <c r="E581" s="400">
        <v>834</v>
      </c>
      <c r="F581" s="400">
        <v>0</v>
      </c>
      <c r="G581" s="400">
        <v>0</v>
      </c>
      <c r="H581" s="400">
        <v>19</v>
      </c>
      <c r="I581" s="400">
        <v>834</v>
      </c>
      <c r="J581" s="400">
        <v>25524</v>
      </c>
      <c r="K581" s="400">
        <v>669750</v>
      </c>
      <c r="L581" s="400">
        <v>0</v>
      </c>
      <c r="M581" s="400">
        <v>0</v>
      </c>
      <c r="N581" s="400">
        <v>0</v>
      </c>
      <c r="O581" s="400">
        <v>0</v>
      </c>
      <c r="P581" s="400">
        <v>0</v>
      </c>
      <c r="Q581" s="400">
        <v>0</v>
      </c>
      <c r="R581" s="400">
        <v>0</v>
      </c>
      <c r="S581" s="400">
        <v>0</v>
      </c>
      <c r="T581" s="400">
        <v>25524</v>
      </c>
      <c r="U581" s="400">
        <v>669750</v>
      </c>
      <c r="V581" s="400">
        <v>26.24</v>
      </c>
      <c r="W581" s="400">
        <v>0</v>
      </c>
      <c r="X581" s="400">
        <v>0</v>
      </c>
      <c r="Y581" s="400">
        <v>0</v>
      </c>
      <c r="Z581" s="400">
        <v>0</v>
      </c>
      <c r="AA581" s="400">
        <v>26.24</v>
      </c>
      <c r="AB581" s="399" t="s">
        <v>27</v>
      </c>
    </row>
    <row r="582" spans="1:28">
      <c r="A582" s="398" t="s">
        <v>186</v>
      </c>
      <c r="B582" s="399" t="s">
        <v>1280</v>
      </c>
      <c r="C582" s="399" t="s">
        <v>1281</v>
      </c>
      <c r="D582" s="400">
        <v>23</v>
      </c>
      <c r="E582" s="400">
        <v>512</v>
      </c>
      <c r="F582" s="400">
        <v>0</v>
      </c>
      <c r="G582" s="400">
        <v>0</v>
      </c>
      <c r="H582" s="400">
        <v>23</v>
      </c>
      <c r="I582" s="400">
        <v>512</v>
      </c>
      <c r="J582" s="400">
        <v>1550</v>
      </c>
      <c r="K582" s="400">
        <v>23868</v>
      </c>
      <c r="L582" s="400">
        <v>0</v>
      </c>
      <c r="M582" s="400">
        <v>0</v>
      </c>
      <c r="N582" s="400">
        <v>0</v>
      </c>
      <c r="O582" s="400">
        <v>0</v>
      </c>
      <c r="P582" s="400">
        <v>0</v>
      </c>
      <c r="Q582" s="400">
        <v>0</v>
      </c>
      <c r="R582" s="400">
        <v>0</v>
      </c>
      <c r="S582" s="400">
        <v>0</v>
      </c>
      <c r="T582" s="400">
        <v>1550</v>
      </c>
      <c r="U582" s="400">
        <v>23868</v>
      </c>
      <c r="V582" s="400">
        <v>15.3987</v>
      </c>
      <c r="W582" s="400">
        <v>0</v>
      </c>
      <c r="X582" s="400">
        <v>0</v>
      </c>
      <c r="Y582" s="400">
        <v>0</v>
      </c>
      <c r="Z582" s="400">
        <v>0</v>
      </c>
      <c r="AA582" s="400">
        <v>15.3987</v>
      </c>
      <c r="AB582" s="399" t="s">
        <v>27</v>
      </c>
    </row>
    <row r="583" spans="1:28">
      <c r="A583" s="398" t="s">
        <v>132</v>
      </c>
      <c r="B583" s="399" t="s">
        <v>1282</v>
      </c>
      <c r="C583" s="399" t="s">
        <v>1283</v>
      </c>
      <c r="D583" s="400">
        <v>19</v>
      </c>
      <c r="E583" s="400">
        <v>145</v>
      </c>
      <c r="F583" s="400">
        <v>0</v>
      </c>
      <c r="G583" s="400">
        <v>0</v>
      </c>
      <c r="H583" s="400">
        <v>19</v>
      </c>
      <c r="I583" s="400">
        <v>145</v>
      </c>
      <c r="J583" s="400">
        <v>2040</v>
      </c>
      <c r="K583" s="400">
        <v>277440</v>
      </c>
      <c r="L583" s="400">
        <v>0</v>
      </c>
      <c r="M583" s="400">
        <v>0</v>
      </c>
      <c r="N583" s="400">
        <v>0</v>
      </c>
      <c r="O583" s="400">
        <v>0</v>
      </c>
      <c r="P583" s="400">
        <v>0</v>
      </c>
      <c r="Q583" s="400">
        <v>0</v>
      </c>
      <c r="R583" s="400">
        <v>0</v>
      </c>
      <c r="S583" s="400">
        <v>0</v>
      </c>
      <c r="T583" s="400">
        <v>2040</v>
      </c>
      <c r="U583" s="400">
        <v>277440</v>
      </c>
      <c r="V583" s="400">
        <v>136</v>
      </c>
      <c r="W583" s="400">
        <v>0</v>
      </c>
      <c r="X583" s="400">
        <v>0</v>
      </c>
      <c r="Y583" s="400">
        <v>0</v>
      </c>
      <c r="Z583" s="400">
        <v>0</v>
      </c>
      <c r="AA583" s="400">
        <v>136</v>
      </c>
      <c r="AB583" s="399" t="s">
        <v>27</v>
      </c>
    </row>
    <row r="584" spans="1:28">
      <c r="A584" s="398" t="s">
        <v>186</v>
      </c>
      <c r="B584" s="399" t="s">
        <v>1284</v>
      </c>
      <c r="C584" s="399" t="s">
        <v>1285</v>
      </c>
      <c r="D584" s="400">
        <v>11</v>
      </c>
      <c r="E584" s="400">
        <v>508</v>
      </c>
      <c r="F584" s="400">
        <v>0</v>
      </c>
      <c r="G584" s="400">
        <v>0</v>
      </c>
      <c r="H584" s="400">
        <v>11</v>
      </c>
      <c r="I584" s="400">
        <v>508</v>
      </c>
      <c r="J584" s="400">
        <v>12021</v>
      </c>
      <c r="K584" s="400">
        <v>288632</v>
      </c>
      <c r="L584" s="400">
        <v>0</v>
      </c>
      <c r="M584" s="400">
        <v>0</v>
      </c>
      <c r="N584" s="400">
        <v>0</v>
      </c>
      <c r="O584" s="400">
        <v>0</v>
      </c>
      <c r="P584" s="400">
        <v>0</v>
      </c>
      <c r="Q584" s="400">
        <v>0</v>
      </c>
      <c r="R584" s="400">
        <v>0</v>
      </c>
      <c r="S584" s="400">
        <v>0</v>
      </c>
      <c r="T584" s="400">
        <v>12021</v>
      </c>
      <c r="U584" s="400">
        <v>288632</v>
      </c>
      <c r="V584" s="400">
        <v>24.0106</v>
      </c>
      <c r="W584" s="400">
        <v>0</v>
      </c>
      <c r="X584" s="400">
        <v>0</v>
      </c>
      <c r="Y584" s="400">
        <v>0</v>
      </c>
      <c r="Z584" s="400">
        <v>0</v>
      </c>
      <c r="AA584" s="400">
        <v>24.0106</v>
      </c>
      <c r="AB584" s="399" t="s">
        <v>27</v>
      </c>
    </row>
    <row r="585" spans="1:28">
      <c r="A585" s="398" t="s">
        <v>126</v>
      </c>
      <c r="B585" s="399" t="s">
        <v>1286</v>
      </c>
      <c r="C585" s="399" t="s">
        <v>1287</v>
      </c>
      <c r="D585" s="400">
        <v>2</v>
      </c>
      <c r="E585" s="400">
        <v>53</v>
      </c>
      <c r="F585" s="400">
        <v>2</v>
      </c>
      <c r="G585" s="400">
        <v>53</v>
      </c>
      <c r="H585" s="400">
        <v>0</v>
      </c>
      <c r="I585" s="400">
        <v>0</v>
      </c>
      <c r="J585" s="400">
        <v>1890</v>
      </c>
      <c r="K585" s="400">
        <v>132300</v>
      </c>
      <c r="L585" s="400">
        <v>0</v>
      </c>
      <c r="M585" s="400">
        <v>0</v>
      </c>
      <c r="N585" s="400">
        <v>0</v>
      </c>
      <c r="O585" s="400">
        <v>0</v>
      </c>
      <c r="P585" s="400">
        <v>0</v>
      </c>
      <c r="Q585" s="400">
        <v>0</v>
      </c>
      <c r="R585" s="400">
        <v>1890</v>
      </c>
      <c r="S585" s="400">
        <v>132300</v>
      </c>
      <c r="T585" s="400">
        <v>0</v>
      </c>
      <c r="U585" s="400">
        <v>0</v>
      </c>
      <c r="V585" s="400">
        <v>70</v>
      </c>
      <c r="W585" s="400">
        <v>0</v>
      </c>
      <c r="X585" s="400">
        <v>0</v>
      </c>
      <c r="Y585" s="400">
        <v>0</v>
      </c>
      <c r="Z585" s="400">
        <v>70</v>
      </c>
      <c r="AA585" s="400">
        <v>0</v>
      </c>
      <c r="AB585" s="399" t="s">
        <v>27</v>
      </c>
    </row>
    <row r="586" spans="1:28">
      <c r="A586" s="398" t="s">
        <v>186</v>
      </c>
      <c r="B586" s="399" t="s">
        <v>1288</v>
      </c>
      <c r="C586" s="399" t="s">
        <v>1289</v>
      </c>
      <c r="D586" s="400">
        <v>7</v>
      </c>
      <c r="E586" s="400">
        <v>261</v>
      </c>
      <c r="F586" s="400">
        <v>7</v>
      </c>
      <c r="G586" s="400">
        <v>261</v>
      </c>
      <c r="H586" s="400">
        <v>0</v>
      </c>
      <c r="I586" s="400">
        <v>0</v>
      </c>
      <c r="J586" s="400">
        <v>3380</v>
      </c>
      <c r="K586" s="400">
        <v>365040</v>
      </c>
      <c r="L586" s="400">
        <v>0</v>
      </c>
      <c r="M586" s="400">
        <v>0</v>
      </c>
      <c r="N586" s="400">
        <v>3380</v>
      </c>
      <c r="O586" s="400">
        <v>365040</v>
      </c>
      <c r="P586" s="400">
        <v>0</v>
      </c>
      <c r="Q586" s="400">
        <v>0</v>
      </c>
      <c r="R586" s="400">
        <v>0</v>
      </c>
      <c r="S586" s="400">
        <v>0</v>
      </c>
      <c r="T586" s="400">
        <v>0</v>
      </c>
      <c r="U586" s="400">
        <v>0</v>
      </c>
      <c r="V586" s="400">
        <v>108</v>
      </c>
      <c r="W586" s="400">
        <v>0</v>
      </c>
      <c r="X586" s="400">
        <v>108</v>
      </c>
      <c r="Y586" s="400">
        <v>0</v>
      </c>
      <c r="Z586" s="400">
        <v>0</v>
      </c>
      <c r="AA586" s="400">
        <v>0</v>
      </c>
      <c r="AB586" s="399" t="s">
        <v>27</v>
      </c>
    </row>
    <row r="587" spans="1:28">
      <c r="A587" s="398" t="s">
        <v>471</v>
      </c>
      <c r="B587" s="399" t="s">
        <v>1290</v>
      </c>
      <c r="C587" s="399" t="s">
        <v>1291</v>
      </c>
      <c r="D587" s="400">
        <v>13</v>
      </c>
      <c r="E587" s="400">
        <v>101</v>
      </c>
      <c r="F587" s="400">
        <v>0</v>
      </c>
      <c r="G587" s="400">
        <v>0</v>
      </c>
      <c r="H587" s="400">
        <v>13</v>
      </c>
      <c r="I587" s="400">
        <v>101</v>
      </c>
      <c r="J587" s="400">
        <v>4639</v>
      </c>
      <c r="K587" s="400">
        <v>749980</v>
      </c>
      <c r="L587" s="400">
        <v>0</v>
      </c>
      <c r="M587" s="400">
        <v>0</v>
      </c>
      <c r="N587" s="400">
        <v>0</v>
      </c>
      <c r="O587" s="400">
        <v>0</v>
      </c>
      <c r="P587" s="400">
        <v>0</v>
      </c>
      <c r="Q587" s="400">
        <v>0</v>
      </c>
      <c r="R587" s="400">
        <v>0</v>
      </c>
      <c r="S587" s="400">
        <v>0</v>
      </c>
      <c r="T587" s="400">
        <v>4639</v>
      </c>
      <c r="U587" s="400">
        <v>749980</v>
      </c>
      <c r="V587" s="400">
        <v>161.66849999999999</v>
      </c>
      <c r="W587" s="400">
        <v>0</v>
      </c>
      <c r="X587" s="400">
        <v>0</v>
      </c>
      <c r="Y587" s="400">
        <v>0</v>
      </c>
      <c r="Z587" s="400">
        <v>0</v>
      </c>
      <c r="AA587" s="400">
        <v>161.66849999999999</v>
      </c>
      <c r="AB587" s="399" t="s">
        <v>27</v>
      </c>
    </row>
    <row r="588" spans="1:28">
      <c r="A588" s="398" t="s">
        <v>169</v>
      </c>
      <c r="B588" s="399" t="s">
        <v>1292</v>
      </c>
      <c r="C588" s="399" t="s">
        <v>1293</v>
      </c>
      <c r="D588" s="400">
        <v>8</v>
      </c>
      <c r="E588" s="400">
        <v>362</v>
      </c>
      <c r="F588" s="400">
        <v>0</v>
      </c>
      <c r="G588" s="400">
        <v>0</v>
      </c>
      <c r="H588" s="400">
        <v>8</v>
      </c>
      <c r="I588" s="400">
        <v>362</v>
      </c>
      <c r="J588" s="400">
        <v>510</v>
      </c>
      <c r="K588" s="400">
        <v>610320</v>
      </c>
      <c r="L588" s="400">
        <v>0</v>
      </c>
      <c r="M588" s="400">
        <v>0</v>
      </c>
      <c r="N588" s="400">
        <v>0</v>
      </c>
      <c r="O588" s="400">
        <v>0</v>
      </c>
      <c r="P588" s="400">
        <v>0</v>
      </c>
      <c r="Q588" s="400">
        <v>0</v>
      </c>
      <c r="R588" s="400">
        <v>0</v>
      </c>
      <c r="S588" s="400">
        <v>0</v>
      </c>
      <c r="T588" s="400">
        <v>510</v>
      </c>
      <c r="U588" s="400">
        <v>610320</v>
      </c>
      <c r="V588" s="400">
        <v>1196.7058999999999</v>
      </c>
      <c r="W588" s="400">
        <v>0</v>
      </c>
      <c r="X588" s="400">
        <v>0</v>
      </c>
      <c r="Y588" s="400">
        <v>0</v>
      </c>
      <c r="Z588" s="400">
        <v>0</v>
      </c>
      <c r="AA588" s="400">
        <v>1196.7058999999999</v>
      </c>
      <c r="AB588" s="399" t="s">
        <v>27</v>
      </c>
    </row>
    <row r="589" spans="1:28">
      <c r="A589" s="398" t="s">
        <v>414</v>
      </c>
      <c r="B589" s="399" t="s">
        <v>1294</v>
      </c>
      <c r="C589" s="399" t="s">
        <v>1295</v>
      </c>
      <c r="D589" s="400">
        <v>2</v>
      </c>
      <c r="E589" s="400">
        <v>78</v>
      </c>
      <c r="F589" s="400">
        <v>2</v>
      </c>
      <c r="G589" s="400">
        <v>78</v>
      </c>
      <c r="H589" s="400">
        <v>0</v>
      </c>
      <c r="I589" s="400">
        <v>0</v>
      </c>
      <c r="J589" s="400">
        <v>116</v>
      </c>
      <c r="K589" s="400">
        <v>2900</v>
      </c>
      <c r="L589" s="400">
        <v>0</v>
      </c>
      <c r="M589" s="400">
        <v>0</v>
      </c>
      <c r="N589" s="400">
        <v>0</v>
      </c>
      <c r="O589" s="400">
        <v>0</v>
      </c>
      <c r="P589" s="400">
        <v>0</v>
      </c>
      <c r="Q589" s="400">
        <v>0</v>
      </c>
      <c r="R589" s="400">
        <v>116</v>
      </c>
      <c r="S589" s="400">
        <v>2900</v>
      </c>
      <c r="T589" s="400">
        <v>0</v>
      </c>
      <c r="U589" s="400">
        <v>0</v>
      </c>
      <c r="V589" s="400">
        <v>25</v>
      </c>
      <c r="W589" s="400">
        <v>0</v>
      </c>
      <c r="X589" s="400">
        <v>0</v>
      </c>
      <c r="Y589" s="400">
        <v>0</v>
      </c>
      <c r="Z589" s="400">
        <v>25</v>
      </c>
      <c r="AA589" s="400">
        <v>0</v>
      </c>
      <c r="AB589" s="399" t="s">
        <v>27</v>
      </c>
    </row>
    <row r="590" spans="1:28">
      <c r="A590" s="398" t="s">
        <v>310</v>
      </c>
      <c r="B590" s="399" t="s">
        <v>1296</v>
      </c>
      <c r="C590" s="399" t="s">
        <v>1297</v>
      </c>
      <c r="D590" s="400">
        <v>20</v>
      </c>
      <c r="E590" s="400">
        <v>1040</v>
      </c>
      <c r="F590" s="400">
        <v>0</v>
      </c>
      <c r="G590" s="400">
        <v>0</v>
      </c>
      <c r="H590" s="400">
        <v>20</v>
      </c>
      <c r="I590" s="400">
        <v>1040</v>
      </c>
      <c r="J590" s="400">
        <v>4014</v>
      </c>
      <c r="K590" s="400">
        <v>284781</v>
      </c>
      <c r="L590" s="400">
        <v>0</v>
      </c>
      <c r="M590" s="400">
        <v>0</v>
      </c>
      <c r="N590" s="400">
        <v>0</v>
      </c>
      <c r="O590" s="400">
        <v>0</v>
      </c>
      <c r="P590" s="400">
        <v>0</v>
      </c>
      <c r="Q590" s="400">
        <v>0</v>
      </c>
      <c r="R590" s="400">
        <v>0</v>
      </c>
      <c r="S590" s="400">
        <v>0</v>
      </c>
      <c r="T590" s="400">
        <v>4014</v>
      </c>
      <c r="U590" s="400">
        <v>284781</v>
      </c>
      <c r="V590" s="400">
        <v>70.946899999999999</v>
      </c>
      <c r="W590" s="400">
        <v>0</v>
      </c>
      <c r="X590" s="400">
        <v>0</v>
      </c>
      <c r="Y590" s="400">
        <v>0</v>
      </c>
      <c r="Z590" s="400">
        <v>0</v>
      </c>
      <c r="AA590" s="400">
        <v>70.946899999999999</v>
      </c>
      <c r="AB590" s="399" t="s">
        <v>27</v>
      </c>
    </row>
    <row r="591" spans="1:28">
      <c r="A591" s="398" t="s">
        <v>58</v>
      </c>
      <c r="B591" s="399" t="s">
        <v>1298</v>
      </c>
      <c r="C591" s="399" t="s">
        <v>1299</v>
      </c>
      <c r="D591" s="400">
        <v>55</v>
      </c>
      <c r="E591" s="400">
        <v>460</v>
      </c>
      <c r="F591" s="400">
        <v>55</v>
      </c>
      <c r="G591" s="400">
        <v>460</v>
      </c>
      <c r="H591" s="400">
        <v>0</v>
      </c>
      <c r="I591" s="400">
        <v>0</v>
      </c>
      <c r="J591" s="400">
        <v>17480</v>
      </c>
      <c r="K591" s="400">
        <v>769120</v>
      </c>
      <c r="L591" s="400">
        <v>0</v>
      </c>
      <c r="M591" s="400">
        <v>0</v>
      </c>
      <c r="N591" s="400">
        <v>0</v>
      </c>
      <c r="O591" s="400">
        <v>0</v>
      </c>
      <c r="P591" s="400">
        <v>0</v>
      </c>
      <c r="Q591" s="400">
        <v>0</v>
      </c>
      <c r="R591" s="400">
        <v>17480</v>
      </c>
      <c r="S591" s="400">
        <v>769120</v>
      </c>
      <c r="T591" s="400">
        <v>0</v>
      </c>
      <c r="U591" s="400">
        <v>0</v>
      </c>
      <c r="V591" s="400">
        <v>44</v>
      </c>
      <c r="W591" s="400">
        <v>0</v>
      </c>
      <c r="X591" s="400">
        <v>0</v>
      </c>
      <c r="Y591" s="400">
        <v>0</v>
      </c>
      <c r="Z591" s="400">
        <v>44</v>
      </c>
      <c r="AA591" s="400">
        <v>0</v>
      </c>
      <c r="AB591" s="399" t="s">
        <v>27</v>
      </c>
    </row>
    <row r="592" spans="1:28">
      <c r="A592" s="398" t="s">
        <v>28</v>
      </c>
      <c r="B592" s="399" t="s">
        <v>1300</v>
      </c>
      <c r="C592" s="399" t="s">
        <v>1301</v>
      </c>
      <c r="D592" s="400">
        <v>21</v>
      </c>
      <c r="E592" s="400">
        <v>917</v>
      </c>
      <c r="F592" s="400">
        <v>0</v>
      </c>
      <c r="G592" s="400">
        <v>0</v>
      </c>
      <c r="H592" s="400">
        <v>21</v>
      </c>
      <c r="I592" s="400">
        <v>917</v>
      </c>
      <c r="J592" s="400">
        <v>4261</v>
      </c>
      <c r="K592" s="400">
        <v>1879365</v>
      </c>
      <c r="L592" s="400">
        <v>0</v>
      </c>
      <c r="M592" s="400">
        <v>0</v>
      </c>
      <c r="N592" s="400">
        <v>0</v>
      </c>
      <c r="O592" s="400">
        <v>0</v>
      </c>
      <c r="P592" s="400">
        <v>0</v>
      </c>
      <c r="Q592" s="400">
        <v>0</v>
      </c>
      <c r="R592" s="400">
        <v>0</v>
      </c>
      <c r="S592" s="400">
        <v>0</v>
      </c>
      <c r="T592" s="400">
        <v>4261</v>
      </c>
      <c r="U592" s="400">
        <v>1879365</v>
      </c>
      <c r="V592" s="400">
        <v>441.06200000000001</v>
      </c>
      <c r="W592" s="400">
        <v>0</v>
      </c>
      <c r="X592" s="400">
        <v>0</v>
      </c>
      <c r="Y592" s="400">
        <v>0</v>
      </c>
      <c r="Z592" s="400">
        <v>0</v>
      </c>
      <c r="AA592" s="400">
        <v>441.06200000000001</v>
      </c>
      <c r="AB592" s="399" t="s">
        <v>27</v>
      </c>
    </row>
    <row r="593" spans="1:28">
      <c r="A593" s="398" t="s">
        <v>61</v>
      </c>
      <c r="B593" s="399" t="s">
        <v>1302</v>
      </c>
      <c r="C593" s="399" t="s">
        <v>1303</v>
      </c>
      <c r="D593" s="400">
        <v>4</v>
      </c>
      <c r="E593" s="400">
        <v>76</v>
      </c>
      <c r="F593" s="400">
        <v>4</v>
      </c>
      <c r="G593" s="400">
        <v>76</v>
      </c>
      <c r="H593" s="400">
        <v>0</v>
      </c>
      <c r="I593" s="400">
        <v>0</v>
      </c>
      <c r="J593" s="400">
        <v>13452</v>
      </c>
      <c r="K593" s="400">
        <v>163785</v>
      </c>
      <c r="L593" s="400">
        <v>0</v>
      </c>
      <c r="M593" s="400">
        <v>0</v>
      </c>
      <c r="N593" s="400">
        <v>0</v>
      </c>
      <c r="O593" s="400">
        <v>0</v>
      </c>
      <c r="P593" s="400">
        <v>0</v>
      </c>
      <c r="Q593" s="400">
        <v>0</v>
      </c>
      <c r="R593" s="400">
        <v>13452</v>
      </c>
      <c r="S593" s="400">
        <v>163785</v>
      </c>
      <c r="T593" s="400">
        <v>0</v>
      </c>
      <c r="U593" s="400">
        <v>0</v>
      </c>
      <c r="V593" s="400">
        <v>12.1755</v>
      </c>
      <c r="W593" s="400">
        <v>0</v>
      </c>
      <c r="X593" s="400">
        <v>0</v>
      </c>
      <c r="Y593" s="400">
        <v>0</v>
      </c>
      <c r="Z593" s="400">
        <v>12.1755</v>
      </c>
      <c r="AA593" s="400">
        <v>0</v>
      </c>
      <c r="AB593" s="399" t="s">
        <v>27</v>
      </c>
    </row>
    <row r="594" spans="1:28">
      <c r="A594" s="398" t="s">
        <v>273</v>
      </c>
      <c r="B594" s="399" t="s">
        <v>1304</v>
      </c>
      <c r="C594" s="399" t="s">
        <v>1305</v>
      </c>
      <c r="D594" s="400">
        <v>20</v>
      </c>
      <c r="E594" s="400">
        <v>786</v>
      </c>
      <c r="F594" s="400">
        <v>0</v>
      </c>
      <c r="G594" s="400">
        <v>0</v>
      </c>
      <c r="H594" s="400">
        <v>20</v>
      </c>
      <c r="I594" s="400">
        <v>786</v>
      </c>
      <c r="J594" s="400">
        <v>3641</v>
      </c>
      <c r="K594" s="400">
        <v>138358</v>
      </c>
      <c r="L594" s="400">
        <v>0</v>
      </c>
      <c r="M594" s="400">
        <v>0</v>
      </c>
      <c r="N594" s="400">
        <v>0</v>
      </c>
      <c r="O594" s="400">
        <v>0</v>
      </c>
      <c r="P594" s="400">
        <v>0</v>
      </c>
      <c r="Q594" s="400">
        <v>0</v>
      </c>
      <c r="R594" s="400">
        <v>0</v>
      </c>
      <c r="S594" s="400">
        <v>0</v>
      </c>
      <c r="T594" s="400">
        <v>3641</v>
      </c>
      <c r="U594" s="400">
        <v>138358</v>
      </c>
      <c r="V594" s="400">
        <v>38</v>
      </c>
      <c r="W594" s="400">
        <v>0</v>
      </c>
      <c r="X594" s="400">
        <v>0</v>
      </c>
      <c r="Y594" s="400">
        <v>0</v>
      </c>
      <c r="Z594" s="400">
        <v>0</v>
      </c>
      <c r="AA594" s="400">
        <v>38</v>
      </c>
      <c r="AB594" s="399" t="s">
        <v>27</v>
      </c>
    </row>
    <row r="595" spans="1:28">
      <c r="A595" s="398" t="s">
        <v>301</v>
      </c>
      <c r="B595" s="399" t="s">
        <v>1306</v>
      </c>
      <c r="C595" s="399" t="s">
        <v>1307</v>
      </c>
      <c r="D595" s="400">
        <v>100</v>
      </c>
      <c r="E595" s="400">
        <v>800</v>
      </c>
      <c r="F595" s="400">
        <v>100</v>
      </c>
      <c r="G595" s="400">
        <v>800</v>
      </c>
      <c r="H595" s="400">
        <v>0</v>
      </c>
      <c r="I595" s="400">
        <v>0</v>
      </c>
      <c r="J595" s="400">
        <v>27360</v>
      </c>
      <c r="K595" s="400">
        <v>1942560</v>
      </c>
      <c r="L595" s="400">
        <v>0</v>
      </c>
      <c r="M595" s="400">
        <v>0</v>
      </c>
      <c r="N595" s="400">
        <v>0</v>
      </c>
      <c r="O595" s="400">
        <v>0</v>
      </c>
      <c r="P595" s="400">
        <v>0</v>
      </c>
      <c r="Q595" s="400">
        <v>0</v>
      </c>
      <c r="R595" s="400">
        <v>27360</v>
      </c>
      <c r="S595" s="400">
        <v>1942560</v>
      </c>
      <c r="T595" s="400">
        <v>0</v>
      </c>
      <c r="U595" s="400">
        <v>0</v>
      </c>
      <c r="V595" s="400">
        <v>71</v>
      </c>
      <c r="W595" s="400">
        <v>0</v>
      </c>
      <c r="X595" s="400">
        <v>0</v>
      </c>
      <c r="Y595" s="400">
        <v>0</v>
      </c>
      <c r="Z595" s="400">
        <v>71</v>
      </c>
      <c r="AA595" s="400">
        <v>0</v>
      </c>
      <c r="AB595" s="399" t="s">
        <v>27</v>
      </c>
    </row>
    <row r="596" spans="1:28">
      <c r="A596" s="398" t="s">
        <v>50</v>
      </c>
      <c r="B596" s="399" t="s">
        <v>1308</v>
      </c>
      <c r="C596" s="399" t="s">
        <v>1309</v>
      </c>
      <c r="D596" s="400">
        <v>28</v>
      </c>
      <c r="E596" s="400">
        <v>926</v>
      </c>
      <c r="F596" s="400">
        <v>0</v>
      </c>
      <c r="G596" s="400">
        <v>0</v>
      </c>
      <c r="H596" s="400">
        <v>28</v>
      </c>
      <c r="I596" s="400">
        <v>926</v>
      </c>
      <c r="J596" s="400">
        <v>6476</v>
      </c>
      <c r="K596" s="400">
        <v>3268748</v>
      </c>
      <c r="L596" s="400">
        <v>0</v>
      </c>
      <c r="M596" s="400">
        <v>0</v>
      </c>
      <c r="N596" s="400">
        <v>0</v>
      </c>
      <c r="O596" s="400">
        <v>0</v>
      </c>
      <c r="P596" s="400">
        <v>0</v>
      </c>
      <c r="Q596" s="400">
        <v>0</v>
      </c>
      <c r="R596" s="400">
        <v>0</v>
      </c>
      <c r="S596" s="400">
        <v>0</v>
      </c>
      <c r="T596" s="400">
        <v>6476</v>
      </c>
      <c r="U596" s="400">
        <v>3268748</v>
      </c>
      <c r="V596" s="400">
        <v>504.74799999999999</v>
      </c>
      <c r="W596" s="400">
        <v>0</v>
      </c>
      <c r="X596" s="400">
        <v>0</v>
      </c>
      <c r="Y596" s="400">
        <v>0</v>
      </c>
      <c r="Z596" s="400">
        <v>0</v>
      </c>
      <c r="AA596" s="400">
        <v>504.74799999999999</v>
      </c>
      <c r="AB596" s="399" t="s">
        <v>27</v>
      </c>
    </row>
    <row r="597" spans="1:28">
      <c r="A597" s="398" t="s">
        <v>164</v>
      </c>
      <c r="B597" s="399" t="s">
        <v>1310</v>
      </c>
      <c r="C597" s="399" t="s">
        <v>1311</v>
      </c>
      <c r="D597" s="400">
        <v>20</v>
      </c>
      <c r="E597" s="400">
        <v>861</v>
      </c>
      <c r="F597" s="400">
        <v>0</v>
      </c>
      <c r="G597" s="400">
        <v>0</v>
      </c>
      <c r="H597" s="400">
        <v>20</v>
      </c>
      <c r="I597" s="400">
        <v>861</v>
      </c>
      <c r="J597" s="400">
        <v>2100</v>
      </c>
      <c r="K597" s="400">
        <v>315000</v>
      </c>
      <c r="L597" s="400">
        <v>0</v>
      </c>
      <c r="M597" s="400">
        <v>0</v>
      </c>
      <c r="N597" s="400">
        <v>0</v>
      </c>
      <c r="O597" s="400">
        <v>0</v>
      </c>
      <c r="P597" s="400">
        <v>0</v>
      </c>
      <c r="Q597" s="400">
        <v>0</v>
      </c>
      <c r="R597" s="400">
        <v>0</v>
      </c>
      <c r="S597" s="400">
        <v>0</v>
      </c>
      <c r="T597" s="400">
        <v>2100</v>
      </c>
      <c r="U597" s="400">
        <v>315000</v>
      </c>
      <c r="V597" s="400">
        <v>150</v>
      </c>
      <c r="W597" s="400">
        <v>0</v>
      </c>
      <c r="X597" s="400">
        <v>0</v>
      </c>
      <c r="Y597" s="400">
        <v>0</v>
      </c>
      <c r="Z597" s="400">
        <v>0</v>
      </c>
      <c r="AA597" s="400">
        <v>150</v>
      </c>
      <c r="AB597" s="399" t="s">
        <v>27</v>
      </c>
    </row>
    <row r="598" spans="1:28">
      <c r="A598" s="398" t="s">
        <v>164</v>
      </c>
      <c r="B598" s="399" t="s">
        <v>1312</v>
      </c>
      <c r="C598" s="399" t="s">
        <v>1313</v>
      </c>
      <c r="D598" s="400">
        <v>42</v>
      </c>
      <c r="E598" s="400">
        <v>318</v>
      </c>
      <c r="F598" s="400">
        <v>0</v>
      </c>
      <c r="G598" s="400">
        <v>0</v>
      </c>
      <c r="H598" s="400">
        <v>42</v>
      </c>
      <c r="I598" s="400">
        <v>318</v>
      </c>
      <c r="J598" s="400">
        <v>1080</v>
      </c>
      <c r="K598" s="400">
        <v>118800</v>
      </c>
      <c r="L598" s="400">
        <v>0</v>
      </c>
      <c r="M598" s="400">
        <v>0</v>
      </c>
      <c r="N598" s="400">
        <v>0</v>
      </c>
      <c r="O598" s="400">
        <v>0</v>
      </c>
      <c r="P598" s="400">
        <v>0</v>
      </c>
      <c r="Q598" s="400">
        <v>0</v>
      </c>
      <c r="R598" s="400">
        <v>0</v>
      </c>
      <c r="S598" s="400">
        <v>0</v>
      </c>
      <c r="T598" s="400">
        <v>1080</v>
      </c>
      <c r="U598" s="400">
        <v>118800</v>
      </c>
      <c r="V598" s="400">
        <v>110</v>
      </c>
      <c r="W598" s="400">
        <v>0</v>
      </c>
      <c r="X598" s="400">
        <v>0</v>
      </c>
      <c r="Y598" s="400">
        <v>0</v>
      </c>
      <c r="Z598" s="400">
        <v>0</v>
      </c>
      <c r="AA598" s="400">
        <v>110</v>
      </c>
      <c r="AB598" s="399" t="s">
        <v>27</v>
      </c>
    </row>
    <row r="599" spans="1:28">
      <c r="A599" s="398" t="s">
        <v>682</v>
      </c>
      <c r="B599" s="399" t="s">
        <v>1314</v>
      </c>
      <c r="C599" s="399" t="s">
        <v>1315</v>
      </c>
      <c r="D599" s="400">
        <v>14</v>
      </c>
      <c r="E599" s="400">
        <v>458</v>
      </c>
      <c r="F599" s="400">
        <v>0</v>
      </c>
      <c r="G599" s="400">
        <v>0</v>
      </c>
      <c r="H599" s="400">
        <v>14</v>
      </c>
      <c r="I599" s="400">
        <v>458</v>
      </c>
      <c r="J599" s="400">
        <v>335</v>
      </c>
      <c r="K599" s="400">
        <v>10050</v>
      </c>
      <c r="L599" s="400">
        <v>0</v>
      </c>
      <c r="M599" s="400">
        <v>0</v>
      </c>
      <c r="N599" s="400">
        <v>0</v>
      </c>
      <c r="O599" s="400">
        <v>0</v>
      </c>
      <c r="P599" s="400">
        <v>0</v>
      </c>
      <c r="Q599" s="400">
        <v>0</v>
      </c>
      <c r="R599" s="400">
        <v>0</v>
      </c>
      <c r="S599" s="400">
        <v>0</v>
      </c>
      <c r="T599" s="400">
        <v>335</v>
      </c>
      <c r="U599" s="400">
        <v>10050</v>
      </c>
      <c r="V599" s="400">
        <v>30</v>
      </c>
      <c r="W599" s="400">
        <v>0</v>
      </c>
      <c r="X599" s="400">
        <v>0</v>
      </c>
      <c r="Y599" s="400">
        <v>0</v>
      </c>
      <c r="Z599" s="400">
        <v>0</v>
      </c>
      <c r="AA599" s="400">
        <v>30</v>
      </c>
      <c r="AB599" s="399" t="s">
        <v>27</v>
      </c>
    </row>
    <row r="600" spans="1:28">
      <c r="A600" s="398" t="s">
        <v>50</v>
      </c>
      <c r="B600" s="399" t="s">
        <v>1316</v>
      </c>
      <c r="C600" s="399" t="s">
        <v>1317</v>
      </c>
      <c r="D600" s="400">
        <v>36</v>
      </c>
      <c r="E600" s="400">
        <v>1055</v>
      </c>
      <c r="F600" s="400">
        <v>0</v>
      </c>
      <c r="G600" s="400">
        <v>0</v>
      </c>
      <c r="H600" s="400">
        <v>36</v>
      </c>
      <c r="I600" s="400">
        <v>1055</v>
      </c>
      <c r="J600" s="400">
        <v>3425</v>
      </c>
      <c r="K600" s="400">
        <v>446512</v>
      </c>
      <c r="L600" s="400">
        <v>0</v>
      </c>
      <c r="M600" s="400">
        <v>0</v>
      </c>
      <c r="N600" s="400">
        <v>0</v>
      </c>
      <c r="O600" s="400">
        <v>0</v>
      </c>
      <c r="P600" s="400">
        <v>0</v>
      </c>
      <c r="Q600" s="400">
        <v>0</v>
      </c>
      <c r="R600" s="400">
        <v>0</v>
      </c>
      <c r="S600" s="400">
        <v>0</v>
      </c>
      <c r="T600" s="400">
        <v>3425</v>
      </c>
      <c r="U600" s="400">
        <v>446512</v>
      </c>
      <c r="V600" s="400">
        <v>130.36850000000001</v>
      </c>
      <c r="W600" s="400">
        <v>0</v>
      </c>
      <c r="X600" s="400">
        <v>0</v>
      </c>
      <c r="Y600" s="400">
        <v>0</v>
      </c>
      <c r="Z600" s="400">
        <v>0</v>
      </c>
      <c r="AA600" s="400">
        <v>130.36850000000001</v>
      </c>
      <c r="AB600" s="399" t="s">
        <v>27</v>
      </c>
    </row>
    <row r="601" spans="1:28">
      <c r="A601" s="398" t="s">
        <v>28</v>
      </c>
      <c r="B601" s="399" t="s">
        <v>1318</v>
      </c>
      <c r="C601" s="399" t="s">
        <v>1319</v>
      </c>
      <c r="D601" s="400">
        <v>12</v>
      </c>
      <c r="E601" s="400">
        <v>405</v>
      </c>
      <c r="F601" s="400">
        <v>0</v>
      </c>
      <c r="G601" s="400">
        <v>0</v>
      </c>
      <c r="H601" s="400">
        <v>12</v>
      </c>
      <c r="I601" s="400">
        <v>405</v>
      </c>
      <c r="J601" s="400">
        <v>3860</v>
      </c>
      <c r="K601" s="400">
        <v>559816</v>
      </c>
      <c r="L601" s="400">
        <v>0</v>
      </c>
      <c r="M601" s="400">
        <v>0</v>
      </c>
      <c r="N601" s="400">
        <v>0</v>
      </c>
      <c r="O601" s="400">
        <v>0</v>
      </c>
      <c r="P601" s="400">
        <v>0</v>
      </c>
      <c r="Q601" s="400">
        <v>0</v>
      </c>
      <c r="R601" s="400">
        <v>0</v>
      </c>
      <c r="S601" s="400">
        <v>0</v>
      </c>
      <c r="T601" s="400">
        <v>3860</v>
      </c>
      <c r="U601" s="400">
        <v>559816</v>
      </c>
      <c r="V601" s="400">
        <v>145.0301</v>
      </c>
      <c r="W601" s="400">
        <v>0</v>
      </c>
      <c r="X601" s="400">
        <v>0</v>
      </c>
      <c r="Y601" s="400">
        <v>0</v>
      </c>
      <c r="Z601" s="400">
        <v>0</v>
      </c>
      <c r="AA601" s="400">
        <v>145.0301</v>
      </c>
      <c r="AB601" s="399" t="s">
        <v>27</v>
      </c>
    </row>
    <row r="602" spans="1:28">
      <c r="A602" s="398" t="s">
        <v>464</v>
      </c>
      <c r="B602" s="399" t="s">
        <v>1320</v>
      </c>
      <c r="C602" s="399" t="s">
        <v>1321</v>
      </c>
      <c r="D602" s="400">
        <v>19</v>
      </c>
      <c r="E602" s="400">
        <v>799</v>
      </c>
      <c r="F602" s="400">
        <v>0</v>
      </c>
      <c r="G602" s="400">
        <v>0</v>
      </c>
      <c r="H602" s="400">
        <v>19</v>
      </c>
      <c r="I602" s="400">
        <v>799</v>
      </c>
      <c r="J602" s="400">
        <v>9365</v>
      </c>
      <c r="K602" s="400">
        <v>69246</v>
      </c>
      <c r="L602" s="400">
        <v>0</v>
      </c>
      <c r="M602" s="400">
        <v>0</v>
      </c>
      <c r="N602" s="400">
        <v>0</v>
      </c>
      <c r="O602" s="400">
        <v>0</v>
      </c>
      <c r="P602" s="400">
        <v>0</v>
      </c>
      <c r="Q602" s="400">
        <v>0</v>
      </c>
      <c r="R602" s="400">
        <v>0</v>
      </c>
      <c r="S602" s="400">
        <v>0</v>
      </c>
      <c r="T602" s="400">
        <v>9365</v>
      </c>
      <c r="U602" s="400">
        <v>69246</v>
      </c>
      <c r="V602" s="400">
        <v>7.3940999999999999</v>
      </c>
      <c r="W602" s="400">
        <v>0</v>
      </c>
      <c r="X602" s="400">
        <v>0</v>
      </c>
      <c r="Y602" s="400">
        <v>0</v>
      </c>
      <c r="Z602" s="400">
        <v>0</v>
      </c>
      <c r="AA602" s="400">
        <v>7.3940999999999999</v>
      </c>
      <c r="AB602" s="399" t="s">
        <v>27</v>
      </c>
    </row>
    <row r="603" spans="1:28">
      <c r="A603" s="398" t="s">
        <v>85</v>
      </c>
      <c r="B603" s="399" t="s">
        <v>1322</v>
      </c>
      <c r="C603" s="399" t="s">
        <v>1323</v>
      </c>
      <c r="D603" s="400">
        <v>19</v>
      </c>
      <c r="E603" s="400">
        <v>397</v>
      </c>
      <c r="F603" s="400">
        <v>19</v>
      </c>
      <c r="G603" s="400">
        <v>397</v>
      </c>
      <c r="H603" s="400">
        <v>0</v>
      </c>
      <c r="I603" s="400">
        <v>0</v>
      </c>
      <c r="J603" s="400">
        <v>3031</v>
      </c>
      <c r="K603" s="400">
        <v>98119</v>
      </c>
      <c r="L603" s="400">
        <v>0</v>
      </c>
      <c r="M603" s="400">
        <v>0</v>
      </c>
      <c r="N603" s="400">
        <v>0</v>
      </c>
      <c r="O603" s="400">
        <v>0</v>
      </c>
      <c r="P603" s="400">
        <v>0</v>
      </c>
      <c r="Q603" s="400">
        <v>0</v>
      </c>
      <c r="R603" s="400">
        <v>3031</v>
      </c>
      <c r="S603" s="400">
        <v>98119</v>
      </c>
      <c r="T603" s="400">
        <v>0</v>
      </c>
      <c r="U603" s="400">
        <v>0</v>
      </c>
      <c r="V603" s="400">
        <v>32.3718</v>
      </c>
      <c r="W603" s="400">
        <v>0</v>
      </c>
      <c r="X603" s="400">
        <v>0</v>
      </c>
      <c r="Y603" s="400">
        <v>0</v>
      </c>
      <c r="Z603" s="400">
        <v>32.3718</v>
      </c>
      <c r="AA603" s="400">
        <v>0</v>
      </c>
      <c r="AB603" s="399" t="s">
        <v>27</v>
      </c>
    </row>
    <row r="604" spans="1:28">
      <c r="A604" s="398" t="s">
        <v>480</v>
      </c>
      <c r="B604" s="399" t="s">
        <v>1324</v>
      </c>
      <c r="C604" s="399" t="s">
        <v>1325</v>
      </c>
      <c r="D604" s="400">
        <v>20</v>
      </c>
      <c r="E604" s="400">
        <v>692</v>
      </c>
      <c r="F604" s="400">
        <v>0</v>
      </c>
      <c r="G604" s="400">
        <v>0</v>
      </c>
      <c r="H604" s="400">
        <v>20</v>
      </c>
      <c r="I604" s="400">
        <v>692</v>
      </c>
      <c r="J604" s="400">
        <v>3044</v>
      </c>
      <c r="K604" s="400">
        <v>1196292</v>
      </c>
      <c r="L604" s="400">
        <v>0</v>
      </c>
      <c r="M604" s="400">
        <v>0</v>
      </c>
      <c r="N604" s="400">
        <v>0</v>
      </c>
      <c r="O604" s="400">
        <v>0</v>
      </c>
      <c r="P604" s="400">
        <v>0</v>
      </c>
      <c r="Q604" s="400">
        <v>0</v>
      </c>
      <c r="R604" s="400">
        <v>0</v>
      </c>
      <c r="S604" s="400">
        <v>0</v>
      </c>
      <c r="T604" s="400">
        <v>3044</v>
      </c>
      <c r="U604" s="400">
        <v>1196292</v>
      </c>
      <c r="V604" s="400">
        <v>393</v>
      </c>
      <c r="W604" s="400">
        <v>0</v>
      </c>
      <c r="X604" s="400">
        <v>0</v>
      </c>
      <c r="Y604" s="400">
        <v>0</v>
      </c>
      <c r="Z604" s="400">
        <v>0</v>
      </c>
      <c r="AA604" s="400">
        <v>393</v>
      </c>
      <c r="AB604" s="399" t="s">
        <v>27</v>
      </c>
    </row>
    <row r="605" spans="1:28">
      <c r="A605" s="398" t="s">
        <v>682</v>
      </c>
      <c r="B605" s="399" t="s">
        <v>1326</v>
      </c>
      <c r="C605" s="399" t="s">
        <v>1327</v>
      </c>
      <c r="D605" s="400">
        <v>6</v>
      </c>
      <c r="E605" s="400">
        <v>114</v>
      </c>
      <c r="F605" s="400">
        <v>6</v>
      </c>
      <c r="G605" s="400">
        <v>114</v>
      </c>
      <c r="H605" s="400">
        <v>0</v>
      </c>
      <c r="I605" s="400">
        <v>0</v>
      </c>
      <c r="J605" s="400">
        <v>9981</v>
      </c>
      <c r="K605" s="400">
        <v>259506</v>
      </c>
      <c r="L605" s="400">
        <v>0</v>
      </c>
      <c r="M605" s="400">
        <v>0</v>
      </c>
      <c r="N605" s="400">
        <v>0</v>
      </c>
      <c r="O605" s="400">
        <v>0</v>
      </c>
      <c r="P605" s="400">
        <v>0</v>
      </c>
      <c r="Q605" s="400">
        <v>0</v>
      </c>
      <c r="R605" s="400">
        <v>9981</v>
      </c>
      <c r="S605" s="400">
        <v>259506</v>
      </c>
      <c r="T605" s="400">
        <v>0</v>
      </c>
      <c r="U605" s="400">
        <v>0</v>
      </c>
      <c r="V605" s="400">
        <v>26</v>
      </c>
      <c r="W605" s="400">
        <v>0</v>
      </c>
      <c r="X605" s="400">
        <v>0</v>
      </c>
      <c r="Y605" s="400">
        <v>0</v>
      </c>
      <c r="Z605" s="400">
        <v>26</v>
      </c>
      <c r="AA605" s="400">
        <v>0</v>
      </c>
      <c r="AB605" s="399" t="s">
        <v>27</v>
      </c>
    </row>
    <row r="606" spans="1:28">
      <c r="A606" s="398" t="s">
        <v>100</v>
      </c>
      <c r="B606" s="399" t="s">
        <v>1328</v>
      </c>
      <c r="C606" s="399" t="s">
        <v>1329</v>
      </c>
      <c r="D606" s="400">
        <v>12</v>
      </c>
      <c r="E606" s="400">
        <v>540</v>
      </c>
      <c r="F606" s="400">
        <v>0</v>
      </c>
      <c r="G606" s="400">
        <v>0</v>
      </c>
      <c r="H606" s="400">
        <v>12</v>
      </c>
      <c r="I606" s="400">
        <v>540</v>
      </c>
      <c r="J606" s="400">
        <v>1385</v>
      </c>
      <c r="K606" s="400">
        <v>602713</v>
      </c>
      <c r="L606" s="400">
        <v>0</v>
      </c>
      <c r="M606" s="400">
        <v>0</v>
      </c>
      <c r="N606" s="400">
        <v>0</v>
      </c>
      <c r="O606" s="400">
        <v>0</v>
      </c>
      <c r="P606" s="400">
        <v>0</v>
      </c>
      <c r="Q606" s="400">
        <v>0</v>
      </c>
      <c r="R606" s="400">
        <v>0</v>
      </c>
      <c r="S606" s="400">
        <v>0</v>
      </c>
      <c r="T606" s="400">
        <v>1385</v>
      </c>
      <c r="U606" s="400">
        <v>602713</v>
      </c>
      <c r="V606" s="400">
        <v>435.17180000000002</v>
      </c>
      <c r="W606" s="400">
        <v>0</v>
      </c>
      <c r="X606" s="400">
        <v>0</v>
      </c>
      <c r="Y606" s="400">
        <v>0</v>
      </c>
      <c r="Z606" s="400">
        <v>0</v>
      </c>
      <c r="AA606" s="400">
        <v>435.17180000000002</v>
      </c>
      <c r="AB606" s="399" t="s">
        <v>27</v>
      </c>
    </row>
    <row r="607" spans="1:28">
      <c r="A607" s="398" t="s">
        <v>164</v>
      </c>
      <c r="B607" s="399" t="s">
        <v>1330</v>
      </c>
      <c r="C607" s="399" t="s">
        <v>1331</v>
      </c>
      <c r="D607" s="400">
        <v>120</v>
      </c>
      <c r="E607" s="400">
        <v>3972</v>
      </c>
      <c r="F607" s="400">
        <v>0</v>
      </c>
      <c r="G607" s="400">
        <v>0</v>
      </c>
      <c r="H607" s="400">
        <v>120</v>
      </c>
      <c r="I607" s="400">
        <v>3972</v>
      </c>
      <c r="J607" s="400">
        <v>8115</v>
      </c>
      <c r="K607" s="400">
        <v>1071953</v>
      </c>
      <c r="L607" s="400">
        <v>0</v>
      </c>
      <c r="M607" s="400">
        <v>0</v>
      </c>
      <c r="N607" s="400">
        <v>0</v>
      </c>
      <c r="O607" s="400">
        <v>0</v>
      </c>
      <c r="P607" s="400">
        <v>0</v>
      </c>
      <c r="Q607" s="400">
        <v>0</v>
      </c>
      <c r="R607" s="400">
        <v>0</v>
      </c>
      <c r="S607" s="400">
        <v>0</v>
      </c>
      <c r="T607" s="400">
        <v>8115</v>
      </c>
      <c r="U607" s="400">
        <v>1071953</v>
      </c>
      <c r="V607" s="400">
        <v>132.09530000000001</v>
      </c>
      <c r="W607" s="400">
        <v>0</v>
      </c>
      <c r="X607" s="400">
        <v>0</v>
      </c>
      <c r="Y607" s="400">
        <v>0</v>
      </c>
      <c r="Z607" s="400">
        <v>0</v>
      </c>
      <c r="AA607" s="400">
        <v>132.09530000000001</v>
      </c>
      <c r="AB607" s="399" t="s">
        <v>27</v>
      </c>
    </row>
    <row r="608" spans="1:28">
      <c r="A608" s="398" t="s">
        <v>85</v>
      </c>
      <c r="B608" s="399" t="s">
        <v>1332</v>
      </c>
      <c r="C608" s="399" t="s">
        <v>1333</v>
      </c>
      <c r="D608" s="400">
        <v>5</v>
      </c>
      <c r="E608" s="400">
        <v>80</v>
      </c>
      <c r="F608" s="400">
        <v>5</v>
      </c>
      <c r="G608" s="400">
        <v>80</v>
      </c>
      <c r="H608" s="400">
        <v>0</v>
      </c>
      <c r="I608" s="400">
        <v>0</v>
      </c>
      <c r="J608" s="400">
        <v>1727</v>
      </c>
      <c r="K608" s="400">
        <v>33624</v>
      </c>
      <c r="L608" s="400">
        <v>0</v>
      </c>
      <c r="M608" s="400">
        <v>0</v>
      </c>
      <c r="N608" s="400">
        <v>0</v>
      </c>
      <c r="O608" s="400">
        <v>0</v>
      </c>
      <c r="P608" s="400">
        <v>0</v>
      </c>
      <c r="Q608" s="400">
        <v>0</v>
      </c>
      <c r="R608" s="400">
        <v>1727</v>
      </c>
      <c r="S608" s="400">
        <v>33624</v>
      </c>
      <c r="T608" s="400">
        <v>0</v>
      </c>
      <c r="U608" s="400">
        <v>0</v>
      </c>
      <c r="V608" s="400">
        <v>19.4696</v>
      </c>
      <c r="W608" s="400">
        <v>0</v>
      </c>
      <c r="X608" s="400">
        <v>0</v>
      </c>
      <c r="Y608" s="400">
        <v>0</v>
      </c>
      <c r="Z608" s="400">
        <v>19.4696</v>
      </c>
      <c r="AA608" s="400">
        <v>0</v>
      </c>
      <c r="AB608" s="399" t="s">
        <v>27</v>
      </c>
    </row>
    <row r="609" spans="1:28">
      <c r="A609" s="398" t="s">
        <v>717</v>
      </c>
      <c r="B609" s="399" t="s">
        <v>1334</v>
      </c>
      <c r="C609" s="399" t="s">
        <v>1335</v>
      </c>
      <c r="D609" s="400">
        <v>29</v>
      </c>
      <c r="E609" s="400">
        <v>1337</v>
      </c>
      <c r="F609" s="400">
        <v>0</v>
      </c>
      <c r="G609" s="400">
        <v>0</v>
      </c>
      <c r="H609" s="400">
        <v>29</v>
      </c>
      <c r="I609" s="400">
        <v>1337</v>
      </c>
      <c r="J609" s="400">
        <v>6008</v>
      </c>
      <c r="K609" s="400">
        <v>1186510</v>
      </c>
      <c r="L609" s="400">
        <v>0</v>
      </c>
      <c r="M609" s="400">
        <v>0</v>
      </c>
      <c r="N609" s="400">
        <v>0</v>
      </c>
      <c r="O609" s="400">
        <v>0</v>
      </c>
      <c r="P609" s="400">
        <v>0</v>
      </c>
      <c r="Q609" s="400">
        <v>0</v>
      </c>
      <c r="R609" s="400">
        <v>0</v>
      </c>
      <c r="S609" s="400">
        <v>0</v>
      </c>
      <c r="T609" s="400">
        <v>6008</v>
      </c>
      <c r="U609" s="400">
        <v>1186510</v>
      </c>
      <c r="V609" s="400">
        <v>197.48830000000001</v>
      </c>
      <c r="W609" s="400">
        <v>0</v>
      </c>
      <c r="X609" s="400">
        <v>0</v>
      </c>
      <c r="Y609" s="400">
        <v>0</v>
      </c>
      <c r="Z609" s="400">
        <v>0</v>
      </c>
      <c r="AA609" s="400">
        <v>197.48830000000001</v>
      </c>
      <c r="AB609" s="399" t="s">
        <v>27</v>
      </c>
    </row>
    <row r="610" spans="1:28">
      <c r="A610" s="398" t="s">
        <v>164</v>
      </c>
      <c r="B610" s="399" t="s">
        <v>1336</v>
      </c>
      <c r="C610" s="399" t="s">
        <v>1337</v>
      </c>
      <c r="D610" s="400">
        <v>43</v>
      </c>
      <c r="E610" s="400">
        <v>1389</v>
      </c>
      <c r="F610" s="400">
        <v>0</v>
      </c>
      <c r="G610" s="400">
        <v>0</v>
      </c>
      <c r="H610" s="400">
        <v>43</v>
      </c>
      <c r="I610" s="400">
        <v>1389</v>
      </c>
      <c r="J610" s="400">
        <v>4316</v>
      </c>
      <c r="K610" s="400">
        <v>513350</v>
      </c>
      <c r="L610" s="400">
        <v>0</v>
      </c>
      <c r="M610" s="400">
        <v>0</v>
      </c>
      <c r="N610" s="400">
        <v>0</v>
      </c>
      <c r="O610" s="400">
        <v>0</v>
      </c>
      <c r="P610" s="400">
        <v>0</v>
      </c>
      <c r="Q610" s="400">
        <v>0</v>
      </c>
      <c r="R610" s="400">
        <v>0</v>
      </c>
      <c r="S610" s="400">
        <v>0</v>
      </c>
      <c r="T610" s="400">
        <v>4316</v>
      </c>
      <c r="U610" s="400">
        <v>513350</v>
      </c>
      <c r="V610" s="400">
        <v>118.94110000000001</v>
      </c>
      <c r="W610" s="400">
        <v>0</v>
      </c>
      <c r="X610" s="400">
        <v>0</v>
      </c>
      <c r="Y610" s="400">
        <v>0</v>
      </c>
      <c r="Z610" s="400">
        <v>0</v>
      </c>
      <c r="AA610" s="400">
        <v>118.94110000000001</v>
      </c>
      <c r="AB610" s="399" t="s">
        <v>27</v>
      </c>
    </row>
    <row r="611" spans="1:28">
      <c r="A611" s="398" t="s">
        <v>450</v>
      </c>
      <c r="B611" s="399" t="s">
        <v>1338</v>
      </c>
      <c r="C611" s="399" t="s">
        <v>1339</v>
      </c>
      <c r="D611" s="400">
        <v>9</v>
      </c>
      <c r="E611" s="400">
        <v>63</v>
      </c>
      <c r="F611" s="400">
        <v>9</v>
      </c>
      <c r="G611" s="400">
        <v>63</v>
      </c>
      <c r="H611" s="400">
        <v>0</v>
      </c>
      <c r="I611" s="400">
        <v>0</v>
      </c>
      <c r="J611" s="400">
        <v>1210</v>
      </c>
      <c r="K611" s="400">
        <v>30250</v>
      </c>
      <c r="L611" s="400">
        <v>0</v>
      </c>
      <c r="M611" s="400">
        <v>0</v>
      </c>
      <c r="N611" s="400">
        <v>0</v>
      </c>
      <c r="O611" s="400">
        <v>0</v>
      </c>
      <c r="P611" s="400">
        <v>0</v>
      </c>
      <c r="Q611" s="400">
        <v>0</v>
      </c>
      <c r="R611" s="400">
        <v>1210</v>
      </c>
      <c r="S611" s="400">
        <v>30250</v>
      </c>
      <c r="T611" s="400">
        <v>0</v>
      </c>
      <c r="U611" s="400">
        <v>0</v>
      </c>
      <c r="V611" s="400">
        <v>25</v>
      </c>
      <c r="W611" s="400">
        <v>0</v>
      </c>
      <c r="X611" s="400">
        <v>0</v>
      </c>
      <c r="Y611" s="400">
        <v>0</v>
      </c>
      <c r="Z611" s="400">
        <v>25</v>
      </c>
      <c r="AA611" s="400">
        <v>0</v>
      </c>
      <c r="AB611" s="399" t="s">
        <v>27</v>
      </c>
    </row>
    <row r="612" spans="1:28">
      <c r="A612" s="398" t="s">
        <v>402</v>
      </c>
      <c r="B612" s="399" t="s">
        <v>1340</v>
      </c>
      <c r="C612" s="399" t="s">
        <v>1341</v>
      </c>
      <c r="D612" s="400">
        <v>46</v>
      </c>
      <c r="E612" s="400">
        <v>1607</v>
      </c>
      <c r="F612" s="400">
        <v>0</v>
      </c>
      <c r="G612" s="400">
        <v>0</v>
      </c>
      <c r="H612" s="400">
        <v>46</v>
      </c>
      <c r="I612" s="400">
        <v>1607</v>
      </c>
      <c r="J612" s="400">
        <v>4921</v>
      </c>
      <c r="K612" s="400">
        <v>3007733</v>
      </c>
      <c r="L612" s="400">
        <v>0</v>
      </c>
      <c r="M612" s="400">
        <v>0</v>
      </c>
      <c r="N612" s="400">
        <v>0</v>
      </c>
      <c r="O612" s="400">
        <v>0</v>
      </c>
      <c r="P612" s="400">
        <v>0</v>
      </c>
      <c r="Q612" s="400">
        <v>0</v>
      </c>
      <c r="R612" s="400">
        <v>0</v>
      </c>
      <c r="S612" s="400">
        <v>0</v>
      </c>
      <c r="T612" s="400">
        <v>4921</v>
      </c>
      <c r="U612" s="400">
        <v>3007733</v>
      </c>
      <c r="V612" s="400">
        <v>611.20360000000005</v>
      </c>
      <c r="W612" s="400">
        <v>0</v>
      </c>
      <c r="X612" s="400">
        <v>0</v>
      </c>
      <c r="Y612" s="400">
        <v>0</v>
      </c>
      <c r="Z612" s="400">
        <v>0</v>
      </c>
      <c r="AA612" s="400">
        <v>611.20360000000005</v>
      </c>
      <c r="AB612" s="399" t="s">
        <v>27</v>
      </c>
    </row>
    <row r="613" spans="1:28">
      <c r="A613" s="398" t="s">
        <v>164</v>
      </c>
      <c r="B613" s="399" t="s">
        <v>1342</v>
      </c>
      <c r="C613" s="399" t="s">
        <v>1343</v>
      </c>
      <c r="D613" s="400">
        <v>18</v>
      </c>
      <c r="E613" s="400">
        <v>403</v>
      </c>
      <c r="F613" s="400">
        <v>0</v>
      </c>
      <c r="G613" s="400">
        <v>0</v>
      </c>
      <c r="H613" s="400">
        <v>18</v>
      </c>
      <c r="I613" s="400">
        <v>403</v>
      </c>
      <c r="J613" s="400">
        <v>98</v>
      </c>
      <c r="K613" s="400">
        <v>11585</v>
      </c>
      <c r="L613" s="400">
        <v>0</v>
      </c>
      <c r="M613" s="400">
        <v>0</v>
      </c>
      <c r="N613" s="400">
        <v>0</v>
      </c>
      <c r="O613" s="400">
        <v>0</v>
      </c>
      <c r="P613" s="400">
        <v>0</v>
      </c>
      <c r="Q613" s="400">
        <v>0</v>
      </c>
      <c r="R613" s="400">
        <v>0</v>
      </c>
      <c r="S613" s="400">
        <v>0</v>
      </c>
      <c r="T613" s="400">
        <v>98</v>
      </c>
      <c r="U613" s="400">
        <v>11585</v>
      </c>
      <c r="V613" s="400">
        <v>118.21429999999999</v>
      </c>
      <c r="W613" s="400">
        <v>0</v>
      </c>
      <c r="X613" s="400">
        <v>0</v>
      </c>
      <c r="Y613" s="400">
        <v>0</v>
      </c>
      <c r="Z613" s="400">
        <v>0</v>
      </c>
      <c r="AA613" s="400">
        <v>118.21429999999999</v>
      </c>
      <c r="AB613" s="399" t="s">
        <v>27</v>
      </c>
    </row>
    <row r="614" spans="1:28">
      <c r="A614" s="398" t="s">
        <v>164</v>
      </c>
      <c r="B614" s="399" t="s">
        <v>1344</v>
      </c>
      <c r="C614" s="399" t="s">
        <v>1345</v>
      </c>
      <c r="D614" s="400">
        <v>22</v>
      </c>
      <c r="E614" s="400">
        <v>811</v>
      </c>
      <c r="F614" s="400">
        <v>0</v>
      </c>
      <c r="G614" s="400">
        <v>0</v>
      </c>
      <c r="H614" s="400">
        <v>22</v>
      </c>
      <c r="I614" s="400">
        <v>811</v>
      </c>
      <c r="J614" s="400">
        <v>110</v>
      </c>
      <c r="K614" s="400">
        <v>4950</v>
      </c>
      <c r="L614" s="400">
        <v>0</v>
      </c>
      <c r="M614" s="400">
        <v>0</v>
      </c>
      <c r="N614" s="400">
        <v>0</v>
      </c>
      <c r="O614" s="400">
        <v>0</v>
      </c>
      <c r="P614" s="400">
        <v>0</v>
      </c>
      <c r="Q614" s="400">
        <v>0</v>
      </c>
      <c r="R614" s="400">
        <v>0</v>
      </c>
      <c r="S614" s="400">
        <v>0</v>
      </c>
      <c r="T614" s="400">
        <v>110</v>
      </c>
      <c r="U614" s="400">
        <v>4950</v>
      </c>
      <c r="V614" s="400">
        <v>45</v>
      </c>
      <c r="W614" s="400">
        <v>0</v>
      </c>
      <c r="X614" s="400">
        <v>0</v>
      </c>
      <c r="Y614" s="400">
        <v>0</v>
      </c>
      <c r="Z614" s="400">
        <v>0</v>
      </c>
      <c r="AA614" s="400">
        <v>45</v>
      </c>
      <c r="AB614" s="399" t="s">
        <v>27</v>
      </c>
    </row>
    <row r="615" spans="1:28">
      <c r="A615" s="398" t="s">
        <v>50</v>
      </c>
      <c r="B615" s="399" t="s">
        <v>1346</v>
      </c>
      <c r="C615" s="399" t="s">
        <v>1347</v>
      </c>
      <c r="D615" s="400">
        <v>13</v>
      </c>
      <c r="E615" s="400">
        <v>502</v>
      </c>
      <c r="F615" s="400">
        <v>0</v>
      </c>
      <c r="G615" s="400">
        <v>0</v>
      </c>
      <c r="H615" s="400">
        <v>13</v>
      </c>
      <c r="I615" s="400">
        <v>502</v>
      </c>
      <c r="J615" s="400">
        <v>7140</v>
      </c>
      <c r="K615" s="400">
        <v>278460</v>
      </c>
      <c r="L615" s="400">
        <v>0</v>
      </c>
      <c r="M615" s="400">
        <v>0</v>
      </c>
      <c r="N615" s="400">
        <v>0</v>
      </c>
      <c r="O615" s="400">
        <v>0</v>
      </c>
      <c r="P615" s="400">
        <v>0</v>
      </c>
      <c r="Q615" s="400">
        <v>0</v>
      </c>
      <c r="R615" s="400">
        <v>0</v>
      </c>
      <c r="S615" s="400">
        <v>0</v>
      </c>
      <c r="T615" s="400">
        <v>7140</v>
      </c>
      <c r="U615" s="400">
        <v>278460</v>
      </c>
      <c r="V615" s="400">
        <v>39</v>
      </c>
      <c r="W615" s="400">
        <v>0</v>
      </c>
      <c r="X615" s="400">
        <v>0</v>
      </c>
      <c r="Y615" s="400">
        <v>0</v>
      </c>
      <c r="Z615" s="400">
        <v>0</v>
      </c>
      <c r="AA615" s="400">
        <v>39</v>
      </c>
      <c r="AB615" s="399" t="s">
        <v>27</v>
      </c>
    </row>
    <row r="616" spans="1:28">
      <c r="A616" s="398" t="s">
        <v>753</v>
      </c>
      <c r="B616" s="399" t="s">
        <v>1348</v>
      </c>
      <c r="C616" s="399" t="s">
        <v>1349</v>
      </c>
      <c r="D616" s="400">
        <v>0</v>
      </c>
      <c r="E616" s="400">
        <v>0</v>
      </c>
      <c r="F616" s="400">
        <v>0</v>
      </c>
      <c r="G616" s="400">
        <v>0</v>
      </c>
      <c r="H616" s="400">
        <v>0</v>
      </c>
      <c r="I616" s="400">
        <v>0</v>
      </c>
      <c r="J616" s="400">
        <v>0</v>
      </c>
      <c r="K616" s="400">
        <v>0</v>
      </c>
      <c r="L616" s="400">
        <v>0</v>
      </c>
      <c r="M616" s="400">
        <v>0</v>
      </c>
      <c r="N616" s="400">
        <v>0</v>
      </c>
      <c r="O616" s="400">
        <v>0</v>
      </c>
      <c r="P616" s="400">
        <v>0</v>
      </c>
      <c r="Q616" s="400">
        <v>0</v>
      </c>
      <c r="R616" s="400">
        <v>0</v>
      </c>
      <c r="S616" s="400">
        <v>0</v>
      </c>
      <c r="T616" s="400">
        <v>0</v>
      </c>
      <c r="U616" s="400">
        <v>0</v>
      </c>
      <c r="V616" s="400">
        <v>0</v>
      </c>
      <c r="W616" s="400">
        <v>0</v>
      </c>
      <c r="X616" s="400">
        <v>0</v>
      </c>
      <c r="Y616" s="400">
        <v>0</v>
      </c>
      <c r="Z616" s="400">
        <v>0</v>
      </c>
      <c r="AA616" s="400">
        <v>0</v>
      </c>
      <c r="AB616" s="399" t="s">
        <v>27</v>
      </c>
    </row>
    <row r="617" spans="1:28">
      <c r="A617" s="398" t="s">
        <v>169</v>
      </c>
      <c r="B617" s="399" t="s">
        <v>1350</v>
      </c>
      <c r="C617" s="399" t="s">
        <v>1351</v>
      </c>
      <c r="D617" s="400">
        <v>42</v>
      </c>
      <c r="E617" s="400">
        <v>1069</v>
      </c>
      <c r="F617" s="400">
        <v>4</v>
      </c>
      <c r="G617" s="400">
        <v>36</v>
      </c>
      <c r="H617" s="400">
        <v>38</v>
      </c>
      <c r="I617" s="400">
        <v>1033</v>
      </c>
      <c r="J617" s="400">
        <v>5160</v>
      </c>
      <c r="K617" s="400">
        <v>509502</v>
      </c>
      <c r="L617" s="400">
        <v>0</v>
      </c>
      <c r="M617" s="400">
        <v>0</v>
      </c>
      <c r="N617" s="400">
        <v>0</v>
      </c>
      <c r="O617" s="400">
        <v>0</v>
      </c>
      <c r="P617" s="400">
        <v>722</v>
      </c>
      <c r="Q617" s="400">
        <v>65702</v>
      </c>
      <c r="R617" s="400">
        <v>0</v>
      </c>
      <c r="S617" s="400">
        <v>0</v>
      </c>
      <c r="T617" s="400">
        <v>4438</v>
      </c>
      <c r="U617" s="400">
        <v>443800</v>
      </c>
      <c r="V617" s="400">
        <v>98.740700000000004</v>
      </c>
      <c r="W617" s="400">
        <v>0</v>
      </c>
      <c r="X617" s="400">
        <v>0</v>
      </c>
      <c r="Y617" s="400">
        <v>91</v>
      </c>
      <c r="Z617" s="400">
        <v>0</v>
      </c>
      <c r="AA617" s="400">
        <v>100</v>
      </c>
      <c r="AB617" s="399" t="s">
        <v>27</v>
      </c>
    </row>
    <row r="618" spans="1:28">
      <c r="A618" s="398" t="s">
        <v>164</v>
      </c>
      <c r="B618" s="399" t="s">
        <v>1352</v>
      </c>
      <c r="C618" s="399" t="s">
        <v>1353</v>
      </c>
      <c r="D618" s="400">
        <v>20</v>
      </c>
      <c r="E618" s="400">
        <v>783</v>
      </c>
      <c r="F618" s="400">
        <v>0</v>
      </c>
      <c r="G618" s="400">
        <v>0</v>
      </c>
      <c r="H618" s="400">
        <v>20</v>
      </c>
      <c r="I618" s="400">
        <v>783</v>
      </c>
      <c r="J618" s="400">
        <v>10026</v>
      </c>
      <c r="K618" s="400">
        <v>581508</v>
      </c>
      <c r="L618" s="400">
        <v>0</v>
      </c>
      <c r="M618" s="400">
        <v>0</v>
      </c>
      <c r="N618" s="400">
        <v>0</v>
      </c>
      <c r="O618" s="400">
        <v>0</v>
      </c>
      <c r="P618" s="400">
        <v>0</v>
      </c>
      <c r="Q618" s="400">
        <v>0</v>
      </c>
      <c r="R618" s="400">
        <v>0</v>
      </c>
      <c r="S618" s="400">
        <v>0</v>
      </c>
      <c r="T618" s="400">
        <v>10026</v>
      </c>
      <c r="U618" s="400">
        <v>581508</v>
      </c>
      <c r="V618" s="400">
        <v>58</v>
      </c>
      <c r="W618" s="400">
        <v>0</v>
      </c>
      <c r="X618" s="400">
        <v>0</v>
      </c>
      <c r="Y618" s="400">
        <v>0</v>
      </c>
      <c r="Z618" s="400">
        <v>0</v>
      </c>
      <c r="AA618" s="400">
        <v>58</v>
      </c>
      <c r="AB618" s="399" t="s">
        <v>27</v>
      </c>
    </row>
    <row r="619" spans="1:28">
      <c r="A619" s="398" t="s">
        <v>28</v>
      </c>
      <c r="B619" s="399" t="s">
        <v>1354</v>
      </c>
      <c r="C619" s="399" t="s">
        <v>1355</v>
      </c>
      <c r="D619" s="400">
        <v>10</v>
      </c>
      <c r="E619" s="400">
        <v>435</v>
      </c>
      <c r="F619" s="400">
        <v>0</v>
      </c>
      <c r="G619" s="400">
        <v>0</v>
      </c>
      <c r="H619" s="400">
        <v>10</v>
      </c>
      <c r="I619" s="400">
        <v>435</v>
      </c>
      <c r="J619" s="400">
        <v>6544</v>
      </c>
      <c r="K619" s="400">
        <v>568798</v>
      </c>
      <c r="L619" s="400">
        <v>0</v>
      </c>
      <c r="M619" s="400">
        <v>0</v>
      </c>
      <c r="N619" s="400">
        <v>0</v>
      </c>
      <c r="O619" s="400">
        <v>0</v>
      </c>
      <c r="P619" s="400">
        <v>0</v>
      </c>
      <c r="Q619" s="400">
        <v>0</v>
      </c>
      <c r="R619" s="400">
        <v>0</v>
      </c>
      <c r="S619" s="400">
        <v>0</v>
      </c>
      <c r="T619" s="400">
        <v>6544</v>
      </c>
      <c r="U619" s="400">
        <v>568798</v>
      </c>
      <c r="V619" s="400">
        <v>86.918999999999997</v>
      </c>
      <c r="W619" s="400">
        <v>0</v>
      </c>
      <c r="X619" s="400">
        <v>0</v>
      </c>
      <c r="Y619" s="400">
        <v>0</v>
      </c>
      <c r="Z619" s="400">
        <v>0</v>
      </c>
      <c r="AA619" s="400">
        <v>86.918999999999997</v>
      </c>
      <c r="AB619" s="399" t="s">
        <v>27</v>
      </c>
    </row>
    <row r="620" spans="1:28">
      <c r="A620" s="398" t="s">
        <v>740</v>
      </c>
      <c r="B620" s="399" t="s">
        <v>1356</v>
      </c>
      <c r="C620" s="399" t="s">
        <v>1357</v>
      </c>
      <c r="D620" s="400">
        <v>20</v>
      </c>
      <c r="E620" s="400">
        <v>788</v>
      </c>
      <c r="F620" s="400">
        <v>0</v>
      </c>
      <c r="G620" s="400">
        <v>0</v>
      </c>
      <c r="H620" s="400">
        <v>20</v>
      </c>
      <c r="I620" s="400">
        <v>788</v>
      </c>
      <c r="J620" s="400">
        <v>9402</v>
      </c>
      <c r="K620" s="400">
        <v>4166120</v>
      </c>
      <c r="L620" s="400">
        <v>0</v>
      </c>
      <c r="M620" s="400">
        <v>0</v>
      </c>
      <c r="N620" s="400">
        <v>0</v>
      </c>
      <c r="O620" s="400">
        <v>0</v>
      </c>
      <c r="P620" s="400">
        <v>0</v>
      </c>
      <c r="Q620" s="400">
        <v>0</v>
      </c>
      <c r="R620" s="400">
        <v>0</v>
      </c>
      <c r="S620" s="400">
        <v>0</v>
      </c>
      <c r="T620" s="400">
        <v>9402</v>
      </c>
      <c r="U620" s="400">
        <v>4166120</v>
      </c>
      <c r="V620" s="400">
        <v>443.11</v>
      </c>
      <c r="W620" s="400">
        <v>0</v>
      </c>
      <c r="X620" s="400">
        <v>0</v>
      </c>
      <c r="Y620" s="400">
        <v>0</v>
      </c>
      <c r="Z620" s="400">
        <v>0</v>
      </c>
      <c r="AA620" s="400">
        <v>443.11</v>
      </c>
      <c r="AB620" s="399" t="s">
        <v>27</v>
      </c>
    </row>
    <row r="621" spans="1:28">
      <c r="A621" s="398" t="s">
        <v>67</v>
      </c>
      <c r="B621" s="399" t="s">
        <v>1358</v>
      </c>
      <c r="C621" s="399" t="s">
        <v>1359</v>
      </c>
      <c r="D621" s="400">
        <v>26</v>
      </c>
      <c r="E621" s="400">
        <v>668</v>
      </c>
      <c r="F621" s="400">
        <v>20</v>
      </c>
      <c r="G621" s="400">
        <v>380</v>
      </c>
      <c r="H621" s="400">
        <v>6</v>
      </c>
      <c r="I621" s="400">
        <v>288</v>
      </c>
      <c r="J621" s="400">
        <v>7705</v>
      </c>
      <c r="K621" s="400">
        <v>1233350</v>
      </c>
      <c r="L621" s="400">
        <v>0</v>
      </c>
      <c r="M621" s="400">
        <v>0</v>
      </c>
      <c r="N621" s="400">
        <v>0</v>
      </c>
      <c r="O621" s="400">
        <v>0</v>
      </c>
      <c r="P621" s="400">
        <v>0</v>
      </c>
      <c r="Q621" s="400">
        <v>0</v>
      </c>
      <c r="R621" s="400">
        <v>3205</v>
      </c>
      <c r="S621" s="400">
        <v>544850</v>
      </c>
      <c r="T621" s="400">
        <v>4500</v>
      </c>
      <c r="U621" s="400">
        <v>688500</v>
      </c>
      <c r="V621" s="400">
        <v>160.07140000000001</v>
      </c>
      <c r="W621" s="400">
        <v>0</v>
      </c>
      <c r="X621" s="400">
        <v>0</v>
      </c>
      <c r="Y621" s="400">
        <v>0</v>
      </c>
      <c r="Z621" s="400">
        <v>170</v>
      </c>
      <c r="AA621" s="400">
        <v>153</v>
      </c>
      <c r="AB621" s="399" t="s">
        <v>27</v>
      </c>
    </row>
    <row r="622" spans="1:28">
      <c r="A622" s="398" t="s">
        <v>28</v>
      </c>
      <c r="B622" s="399" t="s">
        <v>1360</v>
      </c>
      <c r="C622" s="399" t="s">
        <v>1361</v>
      </c>
      <c r="D622" s="400">
        <v>10</v>
      </c>
      <c r="E622" s="400">
        <v>335</v>
      </c>
      <c r="F622" s="400">
        <v>0</v>
      </c>
      <c r="G622" s="400">
        <v>0</v>
      </c>
      <c r="H622" s="400">
        <v>10</v>
      </c>
      <c r="I622" s="400">
        <v>335</v>
      </c>
      <c r="J622" s="400">
        <v>2486</v>
      </c>
      <c r="K622" s="400">
        <v>267108</v>
      </c>
      <c r="L622" s="400">
        <v>0</v>
      </c>
      <c r="M622" s="400">
        <v>0</v>
      </c>
      <c r="N622" s="400">
        <v>0</v>
      </c>
      <c r="O622" s="400">
        <v>0</v>
      </c>
      <c r="P622" s="400">
        <v>0</v>
      </c>
      <c r="Q622" s="400">
        <v>0</v>
      </c>
      <c r="R622" s="400">
        <v>0</v>
      </c>
      <c r="S622" s="400">
        <v>0</v>
      </c>
      <c r="T622" s="400">
        <v>2486</v>
      </c>
      <c r="U622" s="400">
        <v>267108</v>
      </c>
      <c r="V622" s="400">
        <v>107.4449</v>
      </c>
      <c r="W622" s="400">
        <v>0</v>
      </c>
      <c r="X622" s="400">
        <v>0</v>
      </c>
      <c r="Y622" s="400">
        <v>0</v>
      </c>
      <c r="Z622" s="400">
        <v>0</v>
      </c>
      <c r="AA622" s="400">
        <v>107.4449</v>
      </c>
      <c r="AB622" s="399" t="s">
        <v>27</v>
      </c>
    </row>
    <row r="623" spans="1:28">
      <c r="A623" s="398" t="s">
        <v>164</v>
      </c>
      <c r="B623" s="399" t="s">
        <v>1362</v>
      </c>
      <c r="C623" s="399" t="s">
        <v>1363</v>
      </c>
      <c r="D623" s="400">
        <v>32</v>
      </c>
      <c r="E623" s="400">
        <v>1089</v>
      </c>
      <c r="F623" s="400">
        <v>0</v>
      </c>
      <c r="G623" s="400">
        <v>0</v>
      </c>
      <c r="H623" s="400">
        <v>32</v>
      </c>
      <c r="I623" s="400">
        <v>1089</v>
      </c>
      <c r="J623" s="400">
        <v>3240</v>
      </c>
      <c r="K623" s="400">
        <v>2592000</v>
      </c>
      <c r="L623" s="400">
        <v>0</v>
      </c>
      <c r="M623" s="400">
        <v>0</v>
      </c>
      <c r="N623" s="400">
        <v>0</v>
      </c>
      <c r="O623" s="400">
        <v>0</v>
      </c>
      <c r="P623" s="400">
        <v>0</v>
      </c>
      <c r="Q623" s="400">
        <v>0</v>
      </c>
      <c r="R623" s="400">
        <v>0</v>
      </c>
      <c r="S623" s="400">
        <v>0</v>
      </c>
      <c r="T623" s="400">
        <v>3240</v>
      </c>
      <c r="U623" s="400">
        <v>2592000</v>
      </c>
      <c r="V623" s="400">
        <v>800</v>
      </c>
      <c r="W623" s="400">
        <v>0</v>
      </c>
      <c r="X623" s="400">
        <v>0</v>
      </c>
      <c r="Y623" s="400">
        <v>0</v>
      </c>
      <c r="Z623" s="400">
        <v>0</v>
      </c>
      <c r="AA623" s="400">
        <v>800</v>
      </c>
      <c r="AB623" s="399" t="s">
        <v>27</v>
      </c>
    </row>
    <row r="624" spans="1:28">
      <c r="A624" s="398" t="s">
        <v>186</v>
      </c>
      <c r="B624" s="399" t="s">
        <v>1364</v>
      </c>
      <c r="C624" s="399" t="s">
        <v>1365</v>
      </c>
      <c r="D624" s="400">
        <v>16</v>
      </c>
      <c r="E624" s="400">
        <v>616</v>
      </c>
      <c r="F624" s="400">
        <v>0</v>
      </c>
      <c r="G624" s="400">
        <v>0</v>
      </c>
      <c r="H624" s="400">
        <v>16</v>
      </c>
      <c r="I624" s="400">
        <v>616</v>
      </c>
      <c r="J624" s="400">
        <v>6173</v>
      </c>
      <c r="K624" s="400">
        <v>147449</v>
      </c>
      <c r="L624" s="400">
        <v>0</v>
      </c>
      <c r="M624" s="400">
        <v>0</v>
      </c>
      <c r="N624" s="400">
        <v>0</v>
      </c>
      <c r="O624" s="400">
        <v>0</v>
      </c>
      <c r="P624" s="400">
        <v>0</v>
      </c>
      <c r="Q624" s="400">
        <v>0</v>
      </c>
      <c r="R624" s="400">
        <v>0</v>
      </c>
      <c r="S624" s="400">
        <v>0</v>
      </c>
      <c r="T624" s="400">
        <v>6173</v>
      </c>
      <c r="U624" s="400">
        <v>147449</v>
      </c>
      <c r="V624" s="400">
        <v>23.886099999999999</v>
      </c>
      <c r="W624" s="400">
        <v>0</v>
      </c>
      <c r="X624" s="400">
        <v>0</v>
      </c>
      <c r="Y624" s="400">
        <v>0</v>
      </c>
      <c r="Z624" s="400">
        <v>0</v>
      </c>
      <c r="AA624" s="400">
        <v>23.886099999999999</v>
      </c>
      <c r="AB624" s="399" t="s">
        <v>27</v>
      </c>
    </row>
    <row r="625" spans="1:28">
      <c r="A625" s="398" t="s">
        <v>239</v>
      </c>
      <c r="B625" s="399" t="s">
        <v>1366</v>
      </c>
      <c r="C625" s="399" t="s">
        <v>1367</v>
      </c>
      <c r="D625" s="400">
        <v>24</v>
      </c>
      <c r="E625" s="400">
        <v>1105</v>
      </c>
      <c r="F625" s="400">
        <v>0</v>
      </c>
      <c r="G625" s="400">
        <v>0</v>
      </c>
      <c r="H625" s="400">
        <v>24</v>
      </c>
      <c r="I625" s="400">
        <v>1105</v>
      </c>
      <c r="J625" s="400">
        <v>33320</v>
      </c>
      <c r="K625" s="400">
        <v>2114514</v>
      </c>
      <c r="L625" s="400">
        <v>0</v>
      </c>
      <c r="M625" s="400">
        <v>0</v>
      </c>
      <c r="N625" s="400">
        <v>0</v>
      </c>
      <c r="O625" s="400">
        <v>0</v>
      </c>
      <c r="P625" s="400">
        <v>0</v>
      </c>
      <c r="Q625" s="400">
        <v>0</v>
      </c>
      <c r="R625" s="400">
        <v>0</v>
      </c>
      <c r="S625" s="400">
        <v>0</v>
      </c>
      <c r="T625" s="400">
        <v>33320</v>
      </c>
      <c r="U625" s="400">
        <v>2114514</v>
      </c>
      <c r="V625" s="400">
        <v>63.460799999999999</v>
      </c>
      <c r="W625" s="400">
        <v>0</v>
      </c>
      <c r="X625" s="400">
        <v>0</v>
      </c>
      <c r="Y625" s="400">
        <v>0</v>
      </c>
      <c r="Z625" s="400">
        <v>0</v>
      </c>
      <c r="AA625" s="400">
        <v>63.460799999999999</v>
      </c>
      <c r="AB625" s="399" t="s">
        <v>27</v>
      </c>
    </row>
    <row r="626" spans="1:28">
      <c r="A626" s="398" t="s">
        <v>186</v>
      </c>
      <c r="B626" s="399" t="s">
        <v>1368</v>
      </c>
      <c r="C626" s="399" t="s">
        <v>1369</v>
      </c>
      <c r="D626" s="400">
        <v>8</v>
      </c>
      <c r="E626" s="400">
        <v>299</v>
      </c>
      <c r="F626" s="400">
        <v>0</v>
      </c>
      <c r="G626" s="400">
        <v>0</v>
      </c>
      <c r="H626" s="400">
        <v>8</v>
      </c>
      <c r="I626" s="400">
        <v>299</v>
      </c>
      <c r="J626" s="400">
        <v>3485</v>
      </c>
      <c r="K626" s="400">
        <v>111520</v>
      </c>
      <c r="L626" s="400">
        <v>0</v>
      </c>
      <c r="M626" s="400">
        <v>0</v>
      </c>
      <c r="N626" s="400">
        <v>0</v>
      </c>
      <c r="O626" s="400">
        <v>0</v>
      </c>
      <c r="P626" s="400">
        <v>0</v>
      </c>
      <c r="Q626" s="400">
        <v>0</v>
      </c>
      <c r="R626" s="400">
        <v>0</v>
      </c>
      <c r="S626" s="400">
        <v>0</v>
      </c>
      <c r="T626" s="400">
        <v>3485</v>
      </c>
      <c r="U626" s="400">
        <v>111520</v>
      </c>
      <c r="V626" s="400">
        <v>32</v>
      </c>
      <c r="W626" s="400">
        <v>0</v>
      </c>
      <c r="X626" s="400">
        <v>0</v>
      </c>
      <c r="Y626" s="400">
        <v>0</v>
      </c>
      <c r="Z626" s="400">
        <v>0</v>
      </c>
      <c r="AA626" s="400">
        <v>32</v>
      </c>
      <c r="AB626" s="399" t="s">
        <v>27</v>
      </c>
    </row>
    <row r="627" spans="1:28">
      <c r="A627" s="398" t="s">
        <v>186</v>
      </c>
      <c r="B627" s="399" t="s">
        <v>1370</v>
      </c>
      <c r="C627" s="399" t="s">
        <v>1371</v>
      </c>
      <c r="D627" s="400">
        <v>48</v>
      </c>
      <c r="E627" s="400">
        <v>2054</v>
      </c>
      <c r="F627" s="400">
        <v>0</v>
      </c>
      <c r="G627" s="400">
        <v>0</v>
      </c>
      <c r="H627" s="400">
        <v>48</v>
      </c>
      <c r="I627" s="400">
        <v>2054</v>
      </c>
      <c r="J627" s="400">
        <v>11328</v>
      </c>
      <c r="K627" s="400">
        <v>146846</v>
      </c>
      <c r="L627" s="400">
        <v>0</v>
      </c>
      <c r="M627" s="400">
        <v>0</v>
      </c>
      <c r="N627" s="400">
        <v>0</v>
      </c>
      <c r="O627" s="400">
        <v>0</v>
      </c>
      <c r="P627" s="400">
        <v>0</v>
      </c>
      <c r="Q627" s="400">
        <v>0</v>
      </c>
      <c r="R627" s="400">
        <v>0</v>
      </c>
      <c r="S627" s="400">
        <v>0</v>
      </c>
      <c r="T627" s="400">
        <v>11328</v>
      </c>
      <c r="U627" s="400">
        <v>146846</v>
      </c>
      <c r="V627" s="400">
        <v>12.963100000000001</v>
      </c>
      <c r="W627" s="400">
        <v>0</v>
      </c>
      <c r="X627" s="400">
        <v>0</v>
      </c>
      <c r="Y627" s="400">
        <v>0</v>
      </c>
      <c r="Z627" s="400">
        <v>0</v>
      </c>
      <c r="AA627" s="400">
        <v>12.963100000000001</v>
      </c>
      <c r="AB627" s="399" t="s">
        <v>27</v>
      </c>
    </row>
    <row r="628" spans="1:28">
      <c r="A628" s="398" t="s">
        <v>186</v>
      </c>
      <c r="B628" s="399" t="s">
        <v>1372</v>
      </c>
      <c r="C628" s="399" t="s">
        <v>1373</v>
      </c>
      <c r="D628" s="400">
        <v>10</v>
      </c>
      <c r="E628" s="400">
        <v>480</v>
      </c>
      <c r="F628" s="400">
        <v>0</v>
      </c>
      <c r="G628" s="400">
        <v>0</v>
      </c>
      <c r="H628" s="400">
        <v>10</v>
      </c>
      <c r="I628" s="400">
        <v>480</v>
      </c>
      <c r="J628" s="400">
        <v>8589</v>
      </c>
      <c r="K628" s="400">
        <v>101768</v>
      </c>
      <c r="L628" s="400">
        <v>0</v>
      </c>
      <c r="M628" s="400">
        <v>0</v>
      </c>
      <c r="N628" s="400">
        <v>0</v>
      </c>
      <c r="O628" s="400">
        <v>0</v>
      </c>
      <c r="P628" s="400">
        <v>0</v>
      </c>
      <c r="Q628" s="400">
        <v>0</v>
      </c>
      <c r="R628" s="400">
        <v>0</v>
      </c>
      <c r="S628" s="400">
        <v>0</v>
      </c>
      <c r="T628" s="400">
        <v>8589</v>
      </c>
      <c r="U628" s="400">
        <v>101768</v>
      </c>
      <c r="V628" s="400">
        <v>11.848599999999999</v>
      </c>
      <c r="W628" s="400">
        <v>0</v>
      </c>
      <c r="X628" s="400">
        <v>0</v>
      </c>
      <c r="Y628" s="400">
        <v>0</v>
      </c>
      <c r="Z628" s="400">
        <v>0</v>
      </c>
      <c r="AA628" s="400">
        <v>11.848599999999999</v>
      </c>
      <c r="AB628" s="399" t="s">
        <v>27</v>
      </c>
    </row>
    <row r="629" spans="1:28">
      <c r="A629" s="398" t="s">
        <v>186</v>
      </c>
      <c r="B629" s="399" t="s">
        <v>1374</v>
      </c>
      <c r="C629" s="399" t="s">
        <v>1375</v>
      </c>
      <c r="D629" s="400">
        <v>14</v>
      </c>
      <c r="E629" s="400">
        <v>461</v>
      </c>
      <c r="F629" s="400">
        <v>0</v>
      </c>
      <c r="G629" s="400">
        <v>0</v>
      </c>
      <c r="H629" s="400">
        <v>14</v>
      </c>
      <c r="I629" s="400">
        <v>461</v>
      </c>
      <c r="J629" s="400">
        <v>5377</v>
      </c>
      <c r="K629" s="400">
        <v>97531</v>
      </c>
      <c r="L629" s="400">
        <v>0</v>
      </c>
      <c r="M629" s="400">
        <v>0</v>
      </c>
      <c r="N629" s="400">
        <v>0</v>
      </c>
      <c r="O629" s="400">
        <v>0</v>
      </c>
      <c r="P629" s="400">
        <v>0</v>
      </c>
      <c r="Q629" s="400">
        <v>0</v>
      </c>
      <c r="R629" s="400">
        <v>0</v>
      </c>
      <c r="S629" s="400">
        <v>0</v>
      </c>
      <c r="T629" s="400">
        <v>5377</v>
      </c>
      <c r="U629" s="400">
        <v>97531</v>
      </c>
      <c r="V629" s="400">
        <v>18.1386</v>
      </c>
      <c r="W629" s="400">
        <v>0</v>
      </c>
      <c r="X629" s="400">
        <v>0</v>
      </c>
      <c r="Y629" s="400">
        <v>0</v>
      </c>
      <c r="Z629" s="400">
        <v>0</v>
      </c>
      <c r="AA629" s="400">
        <v>18.1386</v>
      </c>
      <c r="AB629" s="399" t="s">
        <v>27</v>
      </c>
    </row>
    <row r="630" spans="1:28">
      <c r="A630" s="398" t="s">
        <v>177</v>
      </c>
      <c r="B630" s="399" t="s">
        <v>1376</v>
      </c>
      <c r="C630" s="399" t="s">
        <v>1377</v>
      </c>
      <c r="D630" s="400">
        <v>24</v>
      </c>
      <c r="E630" s="400">
        <v>614</v>
      </c>
      <c r="F630" s="400">
        <v>0</v>
      </c>
      <c r="G630" s="400">
        <v>0</v>
      </c>
      <c r="H630" s="400">
        <v>24</v>
      </c>
      <c r="I630" s="400">
        <v>614</v>
      </c>
      <c r="J630" s="400">
        <v>1542</v>
      </c>
      <c r="K630" s="400">
        <v>166536</v>
      </c>
      <c r="L630" s="400">
        <v>0</v>
      </c>
      <c r="M630" s="400">
        <v>0</v>
      </c>
      <c r="N630" s="400">
        <v>0</v>
      </c>
      <c r="O630" s="400">
        <v>0</v>
      </c>
      <c r="P630" s="400">
        <v>0</v>
      </c>
      <c r="Q630" s="400">
        <v>0</v>
      </c>
      <c r="R630" s="400">
        <v>0</v>
      </c>
      <c r="S630" s="400">
        <v>0</v>
      </c>
      <c r="T630" s="400">
        <v>1542</v>
      </c>
      <c r="U630" s="400">
        <v>166536</v>
      </c>
      <c r="V630" s="400">
        <v>108</v>
      </c>
      <c r="W630" s="400">
        <v>0</v>
      </c>
      <c r="X630" s="400">
        <v>0</v>
      </c>
      <c r="Y630" s="400">
        <v>0</v>
      </c>
      <c r="Z630" s="400">
        <v>0</v>
      </c>
      <c r="AA630" s="400">
        <v>108</v>
      </c>
      <c r="AB630" s="399" t="s">
        <v>27</v>
      </c>
    </row>
    <row r="631" spans="1:28">
      <c r="A631" s="398" t="s">
        <v>186</v>
      </c>
      <c r="B631" s="399" t="s">
        <v>1378</v>
      </c>
      <c r="C631" s="399" t="s">
        <v>1379</v>
      </c>
      <c r="D631" s="400">
        <v>13</v>
      </c>
      <c r="E631" s="400">
        <v>412</v>
      </c>
      <c r="F631" s="400">
        <v>0</v>
      </c>
      <c r="G631" s="400">
        <v>0</v>
      </c>
      <c r="H631" s="400">
        <v>13</v>
      </c>
      <c r="I631" s="400">
        <v>412</v>
      </c>
      <c r="J631" s="400">
        <v>4052</v>
      </c>
      <c r="K631" s="400">
        <v>197690</v>
      </c>
      <c r="L631" s="400">
        <v>0</v>
      </c>
      <c r="M631" s="400">
        <v>0</v>
      </c>
      <c r="N631" s="400">
        <v>0</v>
      </c>
      <c r="O631" s="400">
        <v>0</v>
      </c>
      <c r="P631" s="400">
        <v>0</v>
      </c>
      <c r="Q631" s="400">
        <v>0</v>
      </c>
      <c r="R631" s="400">
        <v>0</v>
      </c>
      <c r="S631" s="400">
        <v>0</v>
      </c>
      <c r="T631" s="400">
        <v>4052</v>
      </c>
      <c r="U631" s="400">
        <v>197690</v>
      </c>
      <c r="V631" s="400">
        <v>48.7883</v>
      </c>
      <c r="W631" s="400">
        <v>0</v>
      </c>
      <c r="X631" s="400">
        <v>0</v>
      </c>
      <c r="Y631" s="400">
        <v>0</v>
      </c>
      <c r="Z631" s="400">
        <v>0</v>
      </c>
      <c r="AA631" s="400">
        <v>48.7883</v>
      </c>
      <c r="AB631" s="399" t="s">
        <v>27</v>
      </c>
    </row>
    <row r="632" spans="1:28">
      <c r="A632" s="398" t="s">
        <v>186</v>
      </c>
      <c r="B632" s="399" t="s">
        <v>1380</v>
      </c>
      <c r="C632" s="399" t="s">
        <v>1381</v>
      </c>
      <c r="D632" s="400">
        <v>10</v>
      </c>
      <c r="E632" s="400">
        <v>335</v>
      </c>
      <c r="F632" s="400">
        <v>0</v>
      </c>
      <c r="G632" s="400">
        <v>0</v>
      </c>
      <c r="H632" s="400">
        <v>10</v>
      </c>
      <c r="I632" s="400">
        <v>335</v>
      </c>
      <c r="J632" s="400">
        <v>3360</v>
      </c>
      <c r="K632" s="400">
        <v>172134</v>
      </c>
      <c r="L632" s="400">
        <v>0</v>
      </c>
      <c r="M632" s="400">
        <v>0</v>
      </c>
      <c r="N632" s="400">
        <v>0</v>
      </c>
      <c r="O632" s="400">
        <v>0</v>
      </c>
      <c r="P632" s="400">
        <v>0</v>
      </c>
      <c r="Q632" s="400">
        <v>0</v>
      </c>
      <c r="R632" s="400">
        <v>0</v>
      </c>
      <c r="S632" s="400">
        <v>0</v>
      </c>
      <c r="T632" s="400">
        <v>3360</v>
      </c>
      <c r="U632" s="400">
        <v>172134</v>
      </c>
      <c r="V632" s="400">
        <v>51.230400000000003</v>
      </c>
      <c r="W632" s="400">
        <v>0</v>
      </c>
      <c r="X632" s="400">
        <v>0</v>
      </c>
      <c r="Y632" s="400">
        <v>0</v>
      </c>
      <c r="Z632" s="400">
        <v>0</v>
      </c>
      <c r="AA632" s="400">
        <v>51.230400000000003</v>
      </c>
      <c r="AB632" s="399" t="s">
        <v>27</v>
      </c>
    </row>
    <row r="633" spans="1:28">
      <c r="A633" s="398" t="s">
        <v>186</v>
      </c>
      <c r="B633" s="399" t="s">
        <v>1382</v>
      </c>
      <c r="C633" s="399" t="s">
        <v>1383</v>
      </c>
      <c r="D633" s="400">
        <v>10</v>
      </c>
      <c r="E633" s="400">
        <v>444</v>
      </c>
      <c r="F633" s="400">
        <v>0</v>
      </c>
      <c r="G633" s="400">
        <v>0</v>
      </c>
      <c r="H633" s="400">
        <v>10</v>
      </c>
      <c r="I633" s="400">
        <v>444</v>
      </c>
      <c r="J633" s="400">
        <v>3433</v>
      </c>
      <c r="K633" s="400">
        <v>147928</v>
      </c>
      <c r="L633" s="400">
        <v>0</v>
      </c>
      <c r="M633" s="400">
        <v>0</v>
      </c>
      <c r="N633" s="400">
        <v>0</v>
      </c>
      <c r="O633" s="400">
        <v>0</v>
      </c>
      <c r="P633" s="400">
        <v>0</v>
      </c>
      <c r="Q633" s="400">
        <v>0</v>
      </c>
      <c r="R633" s="400">
        <v>0</v>
      </c>
      <c r="S633" s="400">
        <v>0</v>
      </c>
      <c r="T633" s="400">
        <v>3433</v>
      </c>
      <c r="U633" s="400">
        <v>147928</v>
      </c>
      <c r="V633" s="400">
        <v>43.09</v>
      </c>
      <c r="W633" s="400">
        <v>0</v>
      </c>
      <c r="X633" s="400">
        <v>0</v>
      </c>
      <c r="Y633" s="400">
        <v>0</v>
      </c>
      <c r="Z633" s="400">
        <v>0</v>
      </c>
      <c r="AA633" s="400">
        <v>43.09</v>
      </c>
      <c r="AB633" s="399" t="s">
        <v>27</v>
      </c>
    </row>
    <row r="634" spans="1:28">
      <c r="A634" s="398" t="s">
        <v>164</v>
      </c>
      <c r="B634" s="399" t="s">
        <v>1384</v>
      </c>
      <c r="C634" s="399" t="s">
        <v>1385</v>
      </c>
      <c r="D634" s="400">
        <v>25</v>
      </c>
      <c r="E634" s="400">
        <v>722</v>
      </c>
      <c r="F634" s="400">
        <v>0</v>
      </c>
      <c r="G634" s="400">
        <v>0</v>
      </c>
      <c r="H634" s="400">
        <v>25</v>
      </c>
      <c r="I634" s="400">
        <v>722</v>
      </c>
      <c r="J634" s="400">
        <v>2180</v>
      </c>
      <c r="K634" s="400">
        <v>166536</v>
      </c>
      <c r="L634" s="400">
        <v>0</v>
      </c>
      <c r="M634" s="400">
        <v>0</v>
      </c>
      <c r="N634" s="400">
        <v>0</v>
      </c>
      <c r="O634" s="400">
        <v>0</v>
      </c>
      <c r="P634" s="400">
        <v>0</v>
      </c>
      <c r="Q634" s="400">
        <v>0</v>
      </c>
      <c r="R634" s="400">
        <v>0</v>
      </c>
      <c r="S634" s="400">
        <v>0</v>
      </c>
      <c r="T634" s="400">
        <v>2180</v>
      </c>
      <c r="U634" s="400">
        <v>166536</v>
      </c>
      <c r="V634" s="400">
        <v>76.392700000000005</v>
      </c>
      <c r="W634" s="400">
        <v>0</v>
      </c>
      <c r="X634" s="400">
        <v>0</v>
      </c>
      <c r="Y634" s="400">
        <v>0</v>
      </c>
      <c r="Z634" s="400">
        <v>0</v>
      </c>
      <c r="AA634" s="400">
        <v>76.392700000000005</v>
      </c>
      <c r="AB634" s="399" t="s">
        <v>27</v>
      </c>
    </row>
    <row r="635" spans="1:28">
      <c r="A635" s="398" t="s">
        <v>186</v>
      </c>
      <c r="B635" s="399" t="s">
        <v>1386</v>
      </c>
      <c r="C635" s="399" t="s">
        <v>1387</v>
      </c>
      <c r="D635" s="400">
        <v>15</v>
      </c>
      <c r="E635" s="400">
        <v>599</v>
      </c>
      <c r="F635" s="400">
        <v>0</v>
      </c>
      <c r="G635" s="400">
        <v>0</v>
      </c>
      <c r="H635" s="400">
        <v>15</v>
      </c>
      <c r="I635" s="400">
        <v>599</v>
      </c>
      <c r="J635" s="400">
        <v>9415</v>
      </c>
      <c r="K635" s="400">
        <v>271400</v>
      </c>
      <c r="L635" s="400">
        <v>0</v>
      </c>
      <c r="M635" s="400">
        <v>0</v>
      </c>
      <c r="N635" s="400">
        <v>0</v>
      </c>
      <c r="O635" s="400">
        <v>0</v>
      </c>
      <c r="P635" s="400">
        <v>0</v>
      </c>
      <c r="Q635" s="400">
        <v>0</v>
      </c>
      <c r="R635" s="400">
        <v>0</v>
      </c>
      <c r="S635" s="400">
        <v>0</v>
      </c>
      <c r="T635" s="400">
        <v>9415</v>
      </c>
      <c r="U635" s="400">
        <v>271400</v>
      </c>
      <c r="V635" s="400">
        <v>28.8263</v>
      </c>
      <c r="W635" s="400">
        <v>0</v>
      </c>
      <c r="X635" s="400">
        <v>0</v>
      </c>
      <c r="Y635" s="400">
        <v>0</v>
      </c>
      <c r="Z635" s="400">
        <v>0</v>
      </c>
      <c r="AA635" s="400">
        <v>28.8263</v>
      </c>
      <c r="AB635" s="399" t="s">
        <v>27</v>
      </c>
    </row>
    <row r="636" spans="1:28">
      <c r="A636" s="398" t="s">
        <v>186</v>
      </c>
      <c r="B636" s="399" t="s">
        <v>1388</v>
      </c>
      <c r="C636" s="399" t="s">
        <v>1389</v>
      </c>
      <c r="D636" s="400">
        <v>10</v>
      </c>
      <c r="E636" s="400">
        <v>480</v>
      </c>
      <c r="F636" s="400">
        <v>0</v>
      </c>
      <c r="G636" s="400">
        <v>0</v>
      </c>
      <c r="H636" s="400">
        <v>10</v>
      </c>
      <c r="I636" s="400">
        <v>480</v>
      </c>
      <c r="J636" s="400">
        <v>11130</v>
      </c>
      <c r="K636" s="400">
        <v>233026</v>
      </c>
      <c r="L636" s="400">
        <v>0</v>
      </c>
      <c r="M636" s="400">
        <v>0</v>
      </c>
      <c r="N636" s="400">
        <v>0</v>
      </c>
      <c r="O636" s="400">
        <v>0</v>
      </c>
      <c r="P636" s="400">
        <v>0</v>
      </c>
      <c r="Q636" s="400">
        <v>0</v>
      </c>
      <c r="R636" s="400">
        <v>0</v>
      </c>
      <c r="S636" s="400">
        <v>0</v>
      </c>
      <c r="T636" s="400">
        <v>11130</v>
      </c>
      <c r="U636" s="400">
        <v>233026</v>
      </c>
      <c r="V636" s="400">
        <v>20.936699999999998</v>
      </c>
      <c r="W636" s="400">
        <v>0</v>
      </c>
      <c r="X636" s="400">
        <v>0</v>
      </c>
      <c r="Y636" s="400">
        <v>0</v>
      </c>
      <c r="Z636" s="400">
        <v>0</v>
      </c>
      <c r="AA636" s="400">
        <v>20.936699999999998</v>
      </c>
      <c r="AB636" s="399" t="s">
        <v>27</v>
      </c>
    </row>
    <row r="637" spans="1:28">
      <c r="A637" s="398" t="s">
        <v>186</v>
      </c>
      <c r="B637" s="399" t="s">
        <v>1390</v>
      </c>
      <c r="C637" s="399" t="s">
        <v>1391</v>
      </c>
      <c r="D637" s="400">
        <v>10</v>
      </c>
      <c r="E637" s="400">
        <v>480</v>
      </c>
      <c r="F637" s="400">
        <v>0</v>
      </c>
      <c r="G637" s="400">
        <v>0</v>
      </c>
      <c r="H637" s="400">
        <v>10</v>
      </c>
      <c r="I637" s="400">
        <v>480</v>
      </c>
      <c r="J637" s="400">
        <v>13200</v>
      </c>
      <c r="K637" s="400">
        <v>897600</v>
      </c>
      <c r="L637" s="400">
        <v>0</v>
      </c>
      <c r="M637" s="400">
        <v>0</v>
      </c>
      <c r="N637" s="400">
        <v>0</v>
      </c>
      <c r="O637" s="400">
        <v>0</v>
      </c>
      <c r="P637" s="400">
        <v>0</v>
      </c>
      <c r="Q637" s="400">
        <v>0</v>
      </c>
      <c r="R637" s="400">
        <v>0</v>
      </c>
      <c r="S637" s="400">
        <v>0</v>
      </c>
      <c r="T637" s="400">
        <v>13200</v>
      </c>
      <c r="U637" s="400">
        <v>897600</v>
      </c>
      <c r="V637" s="400">
        <v>68</v>
      </c>
      <c r="W637" s="400">
        <v>0</v>
      </c>
      <c r="X637" s="400">
        <v>0</v>
      </c>
      <c r="Y637" s="400">
        <v>0</v>
      </c>
      <c r="Z637" s="400">
        <v>0</v>
      </c>
      <c r="AA637" s="400">
        <v>68</v>
      </c>
      <c r="AB637" s="399" t="s">
        <v>27</v>
      </c>
    </row>
    <row r="638" spans="1:28">
      <c r="A638" s="398" t="s">
        <v>239</v>
      </c>
      <c r="B638" s="399" t="s">
        <v>1392</v>
      </c>
      <c r="C638" s="399" t="s">
        <v>1393</v>
      </c>
      <c r="D638" s="400">
        <v>14</v>
      </c>
      <c r="E638" s="400">
        <v>621</v>
      </c>
      <c r="F638" s="400">
        <v>0</v>
      </c>
      <c r="G638" s="400">
        <v>0</v>
      </c>
      <c r="H638" s="400">
        <v>14</v>
      </c>
      <c r="I638" s="400">
        <v>621</v>
      </c>
      <c r="J638" s="400">
        <v>22325</v>
      </c>
      <c r="K638" s="400">
        <v>970463</v>
      </c>
      <c r="L638" s="400">
        <v>0</v>
      </c>
      <c r="M638" s="400">
        <v>0</v>
      </c>
      <c r="N638" s="400">
        <v>0</v>
      </c>
      <c r="O638" s="400">
        <v>0</v>
      </c>
      <c r="P638" s="400">
        <v>0</v>
      </c>
      <c r="Q638" s="400">
        <v>0</v>
      </c>
      <c r="R638" s="400">
        <v>0</v>
      </c>
      <c r="S638" s="400">
        <v>0</v>
      </c>
      <c r="T638" s="400">
        <v>22325</v>
      </c>
      <c r="U638" s="400">
        <v>970463</v>
      </c>
      <c r="V638" s="400">
        <v>43.469799999999999</v>
      </c>
      <c r="W638" s="400">
        <v>0</v>
      </c>
      <c r="X638" s="400">
        <v>0</v>
      </c>
      <c r="Y638" s="400">
        <v>0</v>
      </c>
      <c r="Z638" s="400">
        <v>0</v>
      </c>
      <c r="AA638" s="400">
        <v>43.469799999999999</v>
      </c>
      <c r="AB638" s="399" t="s">
        <v>27</v>
      </c>
    </row>
    <row r="639" spans="1:28">
      <c r="A639" s="398" t="s">
        <v>186</v>
      </c>
      <c r="B639" s="399" t="s">
        <v>1394</v>
      </c>
      <c r="C639" s="399" t="s">
        <v>1395</v>
      </c>
      <c r="D639" s="400">
        <v>23</v>
      </c>
      <c r="E639" s="400">
        <v>1135</v>
      </c>
      <c r="F639" s="400">
        <v>0</v>
      </c>
      <c r="G639" s="400">
        <v>0</v>
      </c>
      <c r="H639" s="400">
        <v>23</v>
      </c>
      <c r="I639" s="400">
        <v>1135</v>
      </c>
      <c r="J639" s="400">
        <v>17003</v>
      </c>
      <c r="K639" s="400">
        <v>732681</v>
      </c>
      <c r="L639" s="400">
        <v>0</v>
      </c>
      <c r="M639" s="400">
        <v>0</v>
      </c>
      <c r="N639" s="400">
        <v>0</v>
      </c>
      <c r="O639" s="400">
        <v>0</v>
      </c>
      <c r="P639" s="400">
        <v>0</v>
      </c>
      <c r="Q639" s="400">
        <v>0</v>
      </c>
      <c r="R639" s="400">
        <v>0</v>
      </c>
      <c r="S639" s="400">
        <v>0</v>
      </c>
      <c r="T639" s="400">
        <v>17003</v>
      </c>
      <c r="U639" s="400">
        <v>732681</v>
      </c>
      <c r="V639" s="400">
        <v>43.091299999999997</v>
      </c>
      <c r="W639" s="400">
        <v>0</v>
      </c>
      <c r="X639" s="400">
        <v>0</v>
      </c>
      <c r="Y639" s="400">
        <v>0</v>
      </c>
      <c r="Z639" s="400">
        <v>0</v>
      </c>
      <c r="AA639" s="400">
        <v>43.091299999999997</v>
      </c>
      <c r="AB639" s="399" t="s">
        <v>27</v>
      </c>
    </row>
    <row r="640" spans="1:28">
      <c r="A640" s="398" t="s">
        <v>186</v>
      </c>
      <c r="B640" s="399" t="s">
        <v>1396</v>
      </c>
      <c r="C640" s="399" t="s">
        <v>1397</v>
      </c>
      <c r="D640" s="400">
        <v>30</v>
      </c>
      <c r="E640" s="400">
        <v>1374</v>
      </c>
      <c r="F640" s="400">
        <v>0</v>
      </c>
      <c r="G640" s="400">
        <v>0</v>
      </c>
      <c r="H640" s="400">
        <v>30</v>
      </c>
      <c r="I640" s="400">
        <v>1374</v>
      </c>
      <c r="J640" s="400">
        <v>31987</v>
      </c>
      <c r="K640" s="400">
        <v>1449651</v>
      </c>
      <c r="L640" s="400">
        <v>0</v>
      </c>
      <c r="M640" s="400">
        <v>0</v>
      </c>
      <c r="N640" s="400">
        <v>0</v>
      </c>
      <c r="O640" s="400">
        <v>0</v>
      </c>
      <c r="P640" s="400">
        <v>0</v>
      </c>
      <c r="Q640" s="400">
        <v>0</v>
      </c>
      <c r="R640" s="400">
        <v>0</v>
      </c>
      <c r="S640" s="400">
        <v>0</v>
      </c>
      <c r="T640" s="400">
        <v>31987</v>
      </c>
      <c r="U640" s="400">
        <v>1449651</v>
      </c>
      <c r="V640" s="400">
        <v>45.32</v>
      </c>
      <c r="W640" s="400">
        <v>0</v>
      </c>
      <c r="X640" s="400">
        <v>0</v>
      </c>
      <c r="Y640" s="400">
        <v>0</v>
      </c>
      <c r="Z640" s="400">
        <v>0</v>
      </c>
      <c r="AA640" s="400">
        <v>45.32</v>
      </c>
      <c r="AB640" s="399" t="s">
        <v>27</v>
      </c>
    </row>
    <row r="641" spans="1:28">
      <c r="A641" s="398" t="s">
        <v>239</v>
      </c>
      <c r="B641" s="399" t="s">
        <v>1398</v>
      </c>
      <c r="C641" s="399" t="s">
        <v>1399</v>
      </c>
      <c r="D641" s="400">
        <v>9</v>
      </c>
      <c r="E641" s="400">
        <v>404</v>
      </c>
      <c r="F641" s="400">
        <v>0</v>
      </c>
      <c r="G641" s="400">
        <v>0</v>
      </c>
      <c r="H641" s="400">
        <v>9</v>
      </c>
      <c r="I641" s="400">
        <v>404</v>
      </c>
      <c r="J641" s="400">
        <v>17889</v>
      </c>
      <c r="K641" s="400">
        <v>303375</v>
      </c>
      <c r="L641" s="400">
        <v>0</v>
      </c>
      <c r="M641" s="400">
        <v>0</v>
      </c>
      <c r="N641" s="400">
        <v>0</v>
      </c>
      <c r="O641" s="400">
        <v>0</v>
      </c>
      <c r="P641" s="400">
        <v>0</v>
      </c>
      <c r="Q641" s="400">
        <v>0</v>
      </c>
      <c r="R641" s="400">
        <v>0</v>
      </c>
      <c r="S641" s="400">
        <v>0</v>
      </c>
      <c r="T641" s="400">
        <v>17889</v>
      </c>
      <c r="U641" s="400">
        <v>303375</v>
      </c>
      <c r="V641" s="400">
        <v>16.9587</v>
      </c>
      <c r="W641" s="400">
        <v>0</v>
      </c>
      <c r="X641" s="400">
        <v>0</v>
      </c>
      <c r="Y641" s="400">
        <v>0</v>
      </c>
      <c r="Z641" s="400">
        <v>0</v>
      </c>
      <c r="AA641" s="400">
        <v>16.9587</v>
      </c>
      <c r="AB641" s="399" t="s">
        <v>27</v>
      </c>
    </row>
    <row r="642" spans="1:28">
      <c r="A642" s="398" t="s">
        <v>186</v>
      </c>
      <c r="B642" s="399" t="s">
        <v>1400</v>
      </c>
      <c r="C642" s="399" t="s">
        <v>1401</v>
      </c>
      <c r="D642" s="400">
        <v>14</v>
      </c>
      <c r="E642" s="400">
        <v>459</v>
      </c>
      <c r="F642" s="400">
        <v>0</v>
      </c>
      <c r="G642" s="400">
        <v>0</v>
      </c>
      <c r="H642" s="400">
        <v>14</v>
      </c>
      <c r="I642" s="400">
        <v>459</v>
      </c>
      <c r="J642" s="400">
        <v>1485</v>
      </c>
      <c r="K642" s="400">
        <v>45441</v>
      </c>
      <c r="L642" s="400">
        <v>0</v>
      </c>
      <c r="M642" s="400">
        <v>0</v>
      </c>
      <c r="N642" s="400">
        <v>0</v>
      </c>
      <c r="O642" s="400">
        <v>0</v>
      </c>
      <c r="P642" s="400">
        <v>0</v>
      </c>
      <c r="Q642" s="400">
        <v>0</v>
      </c>
      <c r="R642" s="400">
        <v>0</v>
      </c>
      <c r="S642" s="400">
        <v>0</v>
      </c>
      <c r="T642" s="400">
        <v>1485</v>
      </c>
      <c r="U642" s="400">
        <v>45441</v>
      </c>
      <c r="V642" s="400">
        <v>30.6</v>
      </c>
      <c r="W642" s="400">
        <v>0</v>
      </c>
      <c r="X642" s="400">
        <v>0</v>
      </c>
      <c r="Y642" s="400">
        <v>0</v>
      </c>
      <c r="Z642" s="400">
        <v>0</v>
      </c>
      <c r="AA642" s="400">
        <v>30.6</v>
      </c>
      <c r="AB642" s="399" t="s">
        <v>27</v>
      </c>
    </row>
    <row r="643" spans="1:28">
      <c r="A643" s="398" t="s">
        <v>123</v>
      </c>
      <c r="B643" s="399" t="s">
        <v>1402</v>
      </c>
      <c r="C643" s="399" t="s">
        <v>1403</v>
      </c>
      <c r="D643" s="400">
        <v>56</v>
      </c>
      <c r="E643" s="400">
        <v>2313</v>
      </c>
      <c r="F643" s="400">
        <v>0</v>
      </c>
      <c r="G643" s="400">
        <v>0</v>
      </c>
      <c r="H643" s="400">
        <v>56</v>
      </c>
      <c r="I643" s="400">
        <v>2313</v>
      </c>
      <c r="J643" s="400">
        <v>12692</v>
      </c>
      <c r="K643" s="400">
        <v>8871708</v>
      </c>
      <c r="L643" s="400">
        <v>0</v>
      </c>
      <c r="M643" s="400">
        <v>0</v>
      </c>
      <c r="N643" s="400">
        <v>0</v>
      </c>
      <c r="O643" s="400">
        <v>0</v>
      </c>
      <c r="P643" s="400">
        <v>0</v>
      </c>
      <c r="Q643" s="400">
        <v>0</v>
      </c>
      <c r="R643" s="400">
        <v>0</v>
      </c>
      <c r="S643" s="400">
        <v>0</v>
      </c>
      <c r="T643" s="400">
        <v>12692</v>
      </c>
      <c r="U643" s="400">
        <v>8871708</v>
      </c>
      <c r="V643" s="400">
        <v>699</v>
      </c>
      <c r="W643" s="400">
        <v>0</v>
      </c>
      <c r="X643" s="400">
        <v>0</v>
      </c>
      <c r="Y643" s="400">
        <v>0</v>
      </c>
      <c r="Z643" s="400">
        <v>0</v>
      </c>
      <c r="AA643" s="400">
        <v>699</v>
      </c>
      <c r="AB643" s="399" t="s">
        <v>27</v>
      </c>
    </row>
    <row r="644" spans="1:28">
      <c r="A644" s="398" t="s">
        <v>239</v>
      </c>
      <c r="B644" s="399" t="s">
        <v>1404</v>
      </c>
      <c r="C644" s="399" t="s">
        <v>1405</v>
      </c>
      <c r="D644" s="400">
        <v>55</v>
      </c>
      <c r="E644" s="400">
        <v>2511</v>
      </c>
      <c r="F644" s="400">
        <v>0</v>
      </c>
      <c r="G644" s="400">
        <v>0</v>
      </c>
      <c r="H644" s="400">
        <v>55</v>
      </c>
      <c r="I644" s="400">
        <v>2511</v>
      </c>
      <c r="J644" s="400">
        <v>303276</v>
      </c>
      <c r="K644" s="400">
        <v>6745379</v>
      </c>
      <c r="L644" s="400">
        <v>0</v>
      </c>
      <c r="M644" s="400">
        <v>0</v>
      </c>
      <c r="N644" s="400">
        <v>0</v>
      </c>
      <c r="O644" s="400">
        <v>0</v>
      </c>
      <c r="P644" s="400">
        <v>0</v>
      </c>
      <c r="Q644" s="400">
        <v>0</v>
      </c>
      <c r="R644" s="400">
        <v>0</v>
      </c>
      <c r="S644" s="400">
        <v>0</v>
      </c>
      <c r="T644" s="400">
        <v>303276</v>
      </c>
      <c r="U644" s="400">
        <v>6745379</v>
      </c>
      <c r="V644" s="400">
        <v>22.241700000000002</v>
      </c>
      <c r="W644" s="400">
        <v>0</v>
      </c>
      <c r="X644" s="400">
        <v>0</v>
      </c>
      <c r="Y644" s="400">
        <v>0</v>
      </c>
      <c r="Z644" s="400">
        <v>0</v>
      </c>
      <c r="AA644" s="400">
        <v>22.241700000000002</v>
      </c>
      <c r="AB644" s="399" t="s">
        <v>27</v>
      </c>
    </row>
    <row r="645" spans="1:28">
      <c r="A645" s="398" t="s">
        <v>186</v>
      </c>
      <c r="B645" s="399" t="s">
        <v>1406</v>
      </c>
      <c r="C645" s="399" t="s">
        <v>1407</v>
      </c>
      <c r="D645" s="400">
        <v>18</v>
      </c>
      <c r="E645" s="400">
        <v>864</v>
      </c>
      <c r="F645" s="400">
        <v>0</v>
      </c>
      <c r="G645" s="400">
        <v>0</v>
      </c>
      <c r="H645" s="400">
        <v>18</v>
      </c>
      <c r="I645" s="400">
        <v>864</v>
      </c>
      <c r="J645" s="400">
        <v>9874</v>
      </c>
      <c r="K645" s="400">
        <v>983593</v>
      </c>
      <c r="L645" s="400">
        <v>0</v>
      </c>
      <c r="M645" s="400">
        <v>0</v>
      </c>
      <c r="N645" s="400">
        <v>0</v>
      </c>
      <c r="O645" s="400">
        <v>0</v>
      </c>
      <c r="P645" s="400">
        <v>0</v>
      </c>
      <c r="Q645" s="400">
        <v>0</v>
      </c>
      <c r="R645" s="400">
        <v>0</v>
      </c>
      <c r="S645" s="400">
        <v>0</v>
      </c>
      <c r="T645" s="400">
        <v>9874</v>
      </c>
      <c r="U645" s="400">
        <v>983593</v>
      </c>
      <c r="V645" s="400">
        <v>99.614400000000003</v>
      </c>
      <c r="W645" s="400">
        <v>0</v>
      </c>
      <c r="X645" s="400">
        <v>0</v>
      </c>
      <c r="Y645" s="400">
        <v>0</v>
      </c>
      <c r="Z645" s="400">
        <v>0</v>
      </c>
      <c r="AA645" s="400">
        <v>99.614400000000003</v>
      </c>
      <c r="AB645" s="399" t="s">
        <v>27</v>
      </c>
    </row>
    <row r="646" spans="1:28">
      <c r="A646" s="398" t="s">
        <v>186</v>
      </c>
      <c r="B646" s="399" t="s">
        <v>1408</v>
      </c>
      <c r="C646" s="399" t="s">
        <v>1409</v>
      </c>
      <c r="D646" s="400">
        <v>25</v>
      </c>
      <c r="E646" s="400">
        <v>1062</v>
      </c>
      <c r="F646" s="400">
        <v>0</v>
      </c>
      <c r="G646" s="400">
        <v>0</v>
      </c>
      <c r="H646" s="400">
        <v>25</v>
      </c>
      <c r="I646" s="400">
        <v>1062</v>
      </c>
      <c r="J646" s="400">
        <v>25688</v>
      </c>
      <c r="K646" s="400">
        <v>547523</v>
      </c>
      <c r="L646" s="400">
        <v>0</v>
      </c>
      <c r="M646" s="400">
        <v>0</v>
      </c>
      <c r="N646" s="400">
        <v>0</v>
      </c>
      <c r="O646" s="400">
        <v>0</v>
      </c>
      <c r="P646" s="400">
        <v>0</v>
      </c>
      <c r="Q646" s="400">
        <v>0</v>
      </c>
      <c r="R646" s="400">
        <v>0</v>
      </c>
      <c r="S646" s="400">
        <v>0</v>
      </c>
      <c r="T646" s="400">
        <v>25688</v>
      </c>
      <c r="U646" s="400">
        <v>547523</v>
      </c>
      <c r="V646" s="400">
        <v>21.314299999999999</v>
      </c>
      <c r="W646" s="400">
        <v>0</v>
      </c>
      <c r="X646" s="400">
        <v>0</v>
      </c>
      <c r="Y646" s="400">
        <v>0</v>
      </c>
      <c r="Z646" s="400">
        <v>0</v>
      </c>
      <c r="AA646" s="400">
        <v>21.314299999999999</v>
      </c>
      <c r="AB646" s="399" t="s">
        <v>27</v>
      </c>
    </row>
    <row r="647" spans="1:28">
      <c r="A647" s="398" t="s">
        <v>186</v>
      </c>
      <c r="B647" s="399" t="s">
        <v>1410</v>
      </c>
      <c r="C647" s="399" t="s">
        <v>1411</v>
      </c>
      <c r="D647" s="400">
        <v>17</v>
      </c>
      <c r="E647" s="400">
        <v>744</v>
      </c>
      <c r="F647" s="400">
        <v>0</v>
      </c>
      <c r="G647" s="400">
        <v>0</v>
      </c>
      <c r="H647" s="400">
        <v>17</v>
      </c>
      <c r="I647" s="400">
        <v>744</v>
      </c>
      <c r="J647" s="400">
        <v>11160</v>
      </c>
      <c r="K647" s="400">
        <v>370512</v>
      </c>
      <c r="L647" s="400">
        <v>0</v>
      </c>
      <c r="M647" s="400">
        <v>0</v>
      </c>
      <c r="N647" s="400">
        <v>0</v>
      </c>
      <c r="O647" s="400">
        <v>0</v>
      </c>
      <c r="P647" s="400">
        <v>0</v>
      </c>
      <c r="Q647" s="400">
        <v>0</v>
      </c>
      <c r="R647" s="400">
        <v>0</v>
      </c>
      <c r="S647" s="400">
        <v>0</v>
      </c>
      <c r="T647" s="400">
        <v>11160</v>
      </c>
      <c r="U647" s="400">
        <v>370512</v>
      </c>
      <c r="V647" s="400">
        <v>33.200000000000003</v>
      </c>
      <c r="W647" s="400">
        <v>0</v>
      </c>
      <c r="X647" s="400">
        <v>0</v>
      </c>
      <c r="Y647" s="400">
        <v>0</v>
      </c>
      <c r="Z647" s="400">
        <v>0</v>
      </c>
      <c r="AA647" s="400">
        <v>33.200000000000003</v>
      </c>
      <c r="AB647" s="399" t="s">
        <v>27</v>
      </c>
    </row>
    <row r="648" spans="1:28">
      <c r="A648" s="398" t="s">
        <v>186</v>
      </c>
      <c r="B648" s="399" t="s">
        <v>1412</v>
      </c>
      <c r="C648" s="399" t="s">
        <v>1413</v>
      </c>
      <c r="D648" s="400">
        <v>12</v>
      </c>
      <c r="E648" s="400">
        <v>547</v>
      </c>
      <c r="F648" s="400">
        <v>0</v>
      </c>
      <c r="G648" s="400">
        <v>0</v>
      </c>
      <c r="H648" s="400">
        <v>12</v>
      </c>
      <c r="I648" s="400">
        <v>547</v>
      </c>
      <c r="J648" s="400">
        <v>51748</v>
      </c>
      <c r="K648" s="400">
        <v>834414</v>
      </c>
      <c r="L648" s="400">
        <v>0</v>
      </c>
      <c r="M648" s="400">
        <v>0</v>
      </c>
      <c r="N648" s="400">
        <v>0</v>
      </c>
      <c r="O648" s="400">
        <v>0</v>
      </c>
      <c r="P648" s="400">
        <v>0</v>
      </c>
      <c r="Q648" s="400">
        <v>0</v>
      </c>
      <c r="R648" s="400">
        <v>0</v>
      </c>
      <c r="S648" s="400">
        <v>0</v>
      </c>
      <c r="T648" s="400">
        <v>51748</v>
      </c>
      <c r="U648" s="400">
        <v>834414</v>
      </c>
      <c r="V648" s="400">
        <v>16.124600000000001</v>
      </c>
      <c r="W648" s="400">
        <v>0</v>
      </c>
      <c r="X648" s="400">
        <v>0</v>
      </c>
      <c r="Y648" s="400">
        <v>0</v>
      </c>
      <c r="Z648" s="400">
        <v>0</v>
      </c>
      <c r="AA648" s="400">
        <v>16.124600000000001</v>
      </c>
      <c r="AB648" s="399" t="s">
        <v>27</v>
      </c>
    </row>
    <row r="649" spans="1:28">
      <c r="A649" s="398" t="s">
        <v>315</v>
      </c>
      <c r="B649" s="399" t="s">
        <v>1414</v>
      </c>
      <c r="C649" s="399" t="s">
        <v>1415</v>
      </c>
      <c r="D649" s="400">
        <v>14</v>
      </c>
      <c r="E649" s="400">
        <v>268</v>
      </c>
      <c r="F649" s="400">
        <v>0</v>
      </c>
      <c r="G649" s="400">
        <v>0</v>
      </c>
      <c r="H649" s="400">
        <v>14</v>
      </c>
      <c r="I649" s="400">
        <v>268</v>
      </c>
      <c r="J649" s="400">
        <v>2012</v>
      </c>
      <c r="K649" s="400">
        <v>184266</v>
      </c>
      <c r="L649" s="400">
        <v>0</v>
      </c>
      <c r="M649" s="400">
        <v>0</v>
      </c>
      <c r="N649" s="400">
        <v>0</v>
      </c>
      <c r="O649" s="400">
        <v>0</v>
      </c>
      <c r="P649" s="400">
        <v>0</v>
      </c>
      <c r="Q649" s="400">
        <v>0</v>
      </c>
      <c r="R649" s="400">
        <v>0</v>
      </c>
      <c r="S649" s="400">
        <v>0</v>
      </c>
      <c r="T649" s="400">
        <v>2012</v>
      </c>
      <c r="U649" s="400">
        <v>184266</v>
      </c>
      <c r="V649" s="400">
        <v>91.583500000000001</v>
      </c>
      <c r="W649" s="400">
        <v>0</v>
      </c>
      <c r="X649" s="400">
        <v>0</v>
      </c>
      <c r="Y649" s="400">
        <v>0</v>
      </c>
      <c r="Z649" s="400">
        <v>0</v>
      </c>
      <c r="AA649" s="400">
        <v>91.583500000000001</v>
      </c>
      <c r="AB649" s="399" t="s">
        <v>27</v>
      </c>
    </row>
    <row r="650" spans="1:28">
      <c r="A650" s="398" t="s">
        <v>239</v>
      </c>
      <c r="B650" s="399" t="s">
        <v>1416</v>
      </c>
      <c r="C650" s="399" t="s">
        <v>1417</v>
      </c>
      <c r="D650" s="400">
        <v>15</v>
      </c>
      <c r="E650" s="400">
        <v>706</v>
      </c>
      <c r="F650" s="400">
        <v>0</v>
      </c>
      <c r="G650" s="400">
        <v>0</v>
      </c>
      <c r="H650" s="400">
        <v>15</v>
      </c>
      <c r="I650" s="400">
        <v>706</v>
      </c>
      <c r="J650" s="400">
        <v>15166</v>
      </c>
      <c r="K650" s="400">
        <v>505679</v>
      </c>
      <c r="L650" s="400">
        <v>0</v>
      </c>
      <c r="M650" s="400">
        <v>0</v>
      </c>
      <c r="N650" s="400">
        <v>0</v>
      </c>
      <c r="O650" s="400">
        <v>0</v>
      </c>
      <c r="P650" s="400">
        <v>0</v>
      </c>
      <c r="Q650" s="400">
        <v>0</v>
      </c>
      <c r="R650" s="400">
        <v>0</v>
      </c>
      <c r="S650" s="400">
        <v>0</v>
      </c>
      <c r="T650" s="400">
        <v>15166</v>
      </c>
      <c r="U650" s="400">
        <v>505679</v>
      </c>
      <c r="V650" s="400">
        <v>33.3429</v>
      </c>
      <c r="W650" s="400">
        <v>0</v>
      </c>
      <c r="X650" s="400">
        <v>0</v>
      </c>
      <c r="Y650" s="400">
        <v>0</v>
      </c>
      <c r="Z650" s="400">
        <v>0</v>
      </c>
      <c r="AA650" s="400">
        <v>33.3429</v>
      </c>
      <c r="AB650" s="399" t="s">
        <v>27</v>
      </c>
    </row>
    <row r="651" spans="1:28">
      <c r="A651" s="398" t="s">
        <v>186</v>
      </c>
      <c r="B651" s="399" t="s">
        <v>1418</v>
      </c>
      <c r="C651" s="399" t="s">
        <v>1419</v>
      </c>
      <c r="D651" s="400">
        <v>6</v>
      </c>
      <c r="E651" s="400">
        <v>240</v>
      </c>
      <c r="F651" s="400">
        <v>0</v>
      </c>
      <c r="G651" s="400">
        <v>0</v>
      </c>
      <c r="H651" s="400">
        <v>6</v>
      </c>
      <c r="I651" s="400">
        <v>240</v>
      </c>
      <c r="J651" s="400">
        <v>6360</v>
      </c>
      <c r="K651" s="400">
        <v>287472</v>
      </c>
      <c r="L651" s="400">
        <v>0</v>
      </c>
      <c r="M651" s="400">
        <v>0</v>
      </c>
      <c r="N651" s="400">
        <v>0</v>
      </c>
      <c r="O651" s="400">
        <v>0</v>
      </c>
      <c r="P651" s="400">
        <v>0</v>
      </c>
      <c r="Q651" s="400">
        <v>0</v>
      </c>
      <c r="R651" s="400">
        <v>0</v>
      </c>
      <c r="S651" s="400">
        <v>0</v>
      </c>
      <c r="T651" s="400">
        <v>6360</v>
      </c>
      <c r="U651" s="400">
        <v>287472</v>
      </c>
      <c r="V651" s="400">
        <v>45.2</v>
      </c>
      <c r="W651" s="400">
        <v>0</v>
      </c>
      <c r="X651" s="400">
        <v>0</v>
      </c>
      <c r="Y651" s="400">
        <v>0</v>
      </c>
      <c r="Z651" s="400">
        <v>0</v>
      </c>
      <c r="AA651" s="400">
        <v>45.2</v>
      </c>
      <c r="AB651" s="399" t="s">
        <v>27</v>
      </c>
    </row>
    <row r="652" spans="1:28">
      <c r="A652" s="398" t="s">
        <v>186</v>
      </c>
      <c r="B652" s="399" t="s">
        <v>1420</v>
      </c>
      <c r="C652" s="399" t="s">
        <v>1421</v>
      </c>
      <c r="D652" s="400">
        <v>50</v>
      </c>
      <c r="E652" s="400">
        <v>2376</v>
      </c>
      <c r="F652" s="400">
        <v>0</v>
      </c>
      <c r="G652" s="400">
        <v>0</v>
      </c>
      <c r="H652" s="400">
        <v>50</v>
      </c>
      <c r="I652" s="400">
        <v>2376</v>
      </c>
      <c r="J652" s="400">
        <v>285120</v>
      </c>
      <c r="K652" s="400">
        <v>1568880</v>
      </c>
      <c r="L652" s="400">
        <v>0</v>
      </c>
      <c r="M652" s="400">
        <v>0</v>
      </c>
      <c r="N652" s="400">
        <v>0</v>
      </c>
      <c r="O652" s="400">
        <v>0</v>
      </c>
      <c r="P652" s="400">
        <v>0</v>
      </c>
      <c r="Q652" s="400">
        <v>0</v>
      </c>
      <c r="R652" s="400">
        <v>0</v>
      </c>
      <c r="S652" s="400">
        <v>0</v>
      </c>
      <c r="T652" s="400">
        <v>285120</v>
      </c>
      <c r="U652" s="400">
        <v>1568880</v>
      </c>
      <c r="V652" s="400">
        <v>5.5025000000000004</v>
      </c>
      <c r="W652" s="400">
        <v>0</v>
      </c>
      <c r="X652" s="400">
        <v>0</v>
      </c>
      <c r="Y652" s="400">
        <v>0</v>
      </c>
      <c r="Z652" s="400">
        <v>0</v>
      </c>
      <c r="AA652" s="400">
        <v>5.5025000000000004</v>
      </c>
      <c r="AB652" s="399" t="s">
        <v>27</v>
      </c>
    </row>
    <row r="653" spans="1:28">
      <c r="A653" s="398" t="s">
        <v>186</v>
      </c>
      <c r="B653" s="399" t="s">
        <v>1422</v>
      </c>
      <c r="C653" s="399" t="s">
        <v>1423</v>
      </c>
      <c r="D653" s="400">
        <v>16</v>
      </c>
      <c r="E653" s="400">
        <v>656</v>
      </c>
      <c r="F653" s="400">
        <v>0</v>
      </c>
      <c r="G653" s="400">
        <v>0</v>
      </c>
      <c r="H653" s="400">
        <v>16</v>
      </c>
      <c r="I653" s="400">
        <v>656</v>
      </c>
      <c r="J653" s="400">
        <v>4500</v>
      </c>
      <c r="K653" s="400">
        <v>245000</v>
      </c>
      <c r="L653" s="400">
        <v>0</v>
      </c>
      <c r="M653" s="400">
        <v>0</v>
      </c>
      <c r="N653" s="400">
        <v>0</v>
      </c>
      <c r="O653" s="400">
        <v>0</v>
      </c>
      <c r="P653" s="400">
        <v>0</v>
      </c>
      <c r="Q653" s="400">
        <v>0</v>
      </c>
      <c r="R653" s="400">
        <v>0</v>
      </c>
      <c r="S653" s="400">
        <v>0</v>
      </c>
      <c r="T653" s="400">
        <v>4500</v>
      </c>
      <c r="U653" s="400">
        <v>245000</v>
      </c>
      <c r="V653" s="400">
        <v>54.444400000000002</v>
      </c>
      <c r="W653" s="400">
        <v>0</v>
      </c>
      <c r="X653" s="400">
        <v>0</v>
      </c>
      <c r="Y653" s="400">
        <v>0</v>
      </c>
      <c r="Z653" s="400">
        <v>0</v>
      </c>
      <c r="AA653" s="400">
        <v>54.444400000000002</v>
      </c>
      <c r="AB653" s="399" t="s">
        <v>27</v>
      </c>
    </row>
    <row r="654" spans="1:28">
      <c r="A654" s="398" t="s">
        <v>239</v>
      </c>
      <c r="B654" s="399" t="s">
        <v>1424</v>
      </c>
      <c r="C654" s="399" t="s">
        <v>1425</v>
      </c>
      <c r="D654" s="400">
        <v>17</v>
      </c>
      <c r="E654" s="400">
        <v>796</v>
      </c>
      <c r="F654" s="400">
        <v>0</v>
      </c>
      <c r="G654" s="400">
        <v>0</v>
      </c>
      <c r="H654" s="400">
        <v>17</v>
      </c>
      <c r="I654" s="400">
        <v>796</v>
      </c>
      <c r="J654" s="400">
        <v>24282</v>
      </c>
      <c r="K654" s="400">
        <v>839515</v>
      </c>
      <c r="L654" s="400">
        <v>0</v>
      </c>
      <c r="M654" s="400">
        <v>0</v>
      </c>
      <c r="N654" s="400">
        <v>0</v>
      </c>
      <c r="O654" s="400">
        <v>0</v>
      </c>
      <c r="P654" s="400">
        <v>0</v>
      </c>
      <c r="Q654" s="400">
        <v>0</v>
      </c>
      <c r="R654" s="400">
        <v>0</v>
      </c>
      <c r="S654" s="400">
        <v>0</v>
      </c>
      <c r="T654" s="400">
        <v>24282</v>
      </c>
      <c r="U654" s="400">
        <v>839515</v>
      </c>
      <c r="V654" s="400">
        <v>34.573599999999999</v>
      </c>
      <c r="W654" s="400">
        <v>0</v>
      </c>
      <c r="X654" s="400">
        <v>0</v>
      </c>
      <c r="Y654" s="400">
        <v>0</v>
      </c>
      <c r="Z654" s="400">
        <v>0</v>
      </c>
      <c r="AA654" s="400">
        <v>34.573599999999999</v>
      </c>
      <c r="AB654" s="399" t="s">
        <v>27</v>
      </c>
    </row>
    <row r="655" spans="1:28">
      <c r="A655" s="398" t="s">
        <v>186</v>
      </c>
      <c r="B655" s="399" t="s">
        <v>1426</v>
      </c>
      <c r="C655" s="399" t="s">
        <v>1427</v>
      </c>
      <c r="D655" s="400">
        <v>53</v>
      </c>
      <c r="E655" s="400">
        <v>2427</v>
      </c>
      <c r="F655" s="400">
        <v>0</v>
      </c>
      <c r="G655" s="400">
        <v>0</v>
      </c>
      <c r="H655" s="400">
        <v>53</v>
      </c>
      <c r="I655" s="400">
        <v>2427</v>
      </c>
      <c r="J655" s="400">
        <v>60102</v>
      </c>
      <c r="K655" s="400">
        <v>2448822</v>
      </c>
      <c r="L655" s="400">
        <v>0</v>
      </c>
      <c r="M655" s="400">
        <v>0</v>
      </c>
      <c r="N655" s="400">
        <v>0</v>
      </c>
      <c r="O655" s="400">
        <v>0</v>
      </c>
      <c r="P655" s="400">
        <v>0</v>
      </c>
      <c r="Q655" s="400">
        <v>0</v>
      </c>
      <c r="R655" s="400">
        <v>0</v>
      </c>
      <c r="S655" s="400">
        <v>0</v>
      </c>
      <c r="T655" s="400">
        <v>60102</v>
      </c>
      <c r="U655" s="400">
        <v>2448822</v>
      </c>
      <c r="V655" s="400">
        <v>40.744399999999999</v>
      </c>
      <c r="W655" s="400">
        <v>0</v>
      </c>
      <c r="X655" s="400">
        <v>0</v>
      </c>
      <c r="Y655" s="400">
        <v>0</v>
      </c>
      <c r="Z655" s="400">
        <v>0</v>
      </c>
      <c r="AA655" s="400">
        <v>40.744399999999999</v>
      </c>
      <c r="AB655" s="399" t="s">
        <v>27</v>
      </c>
    </row>
    <row r="656" spans="1:28">
      <c r="A656" s="398" t="s">
        <v>186</v>
      </c>
      <c r="B656" s="399" t="s">
        <v>1428</v>
      </c>
      <c r="C656" s="399" t="s">
        <v>1429</v>
      </c>
      <c r="D656" s="400">
        <v>55</v>
      </c>
      <c r="E656" s="400">
        <v>2322</v>
      </c>
      <c r="F656" s="400">
        <v>0</v>
      </c>
      <c r="G656" s="400">
        <v>0</v>
      </c>
      <c r="H656" s="400">
        <v>55</v>
      </c>
      <c r="I656" s="400">
        <v>2322</v>
      </c>
      <c r="J656" s="400">
        <v>9542</v>
      </c>
      <c r="K656" s="400">
        <v>496532</v>
      </c>
      <c r="L656" s="400">
        <v>0</v>
      </c>
      <c r="M656" s="400">
        <v>0</v>
      </c>
      <c r="N656" s="400">
        <v>0</v>
      </c>
      <c r="O656" s="400">
        <v>0</v>
      </c>
      <c r="P656" s="400">
        <v>0</v>
      </c>
      <c r="Q656" s="400">
        <v>0</v>
      </c>
      <c r="R656" s="400">
        <v>0</v>
      </c>
      <c r="S656" s="400">
        <v>0</v>
      </c>
      <c r="T656" s="400">
        <v>9542</v>
      </c>
      <c r="U656" s="400">
        <v>496532</v>
      </c>
      <c r="V656" s="400">
        <v>52.036499999999997</v>
      </c>
      <c r="W656" s="400">
        <v>0</v>
      </c>
      <c r="X656" s="400">
        <v>0</v>
      </c>
      <c r="Y656" s="400">
        <v>0</v>
      </c>
      <c r="Z656" s="400">
        <v>0</v>
      </c>
      <c r="AA656" s="400">
        <v>52.036499999999997</v>
      </c>
      <c r="AB656" s="399" t="s">
        <v>27</v>
      </c>
    </row>
    <row r="657" spans="1:28">
      <c r="A657" s="398" t="s">
        <v>186</v>
      </c>
      <c r="B657" s="399" t="s">
        <v>1430</v>
      </c>
      <c r="C657" s="399" t="s">
        <v>1431</v>
      </c>
      <c r="D657" s="400">
        <v>19</v>
      </c>
      <c r="E657" s="400">
        <v>856</v>
      </c>
      <c r="F657" s="400">
        <v>0</v>
      </c>
      <c r="G657" s="400">
        <v>0</v>
      </c>
      <c r="H657" s="400">
        <v>19</v>
      </c>
      <c r="I657" s="400">
        <v>856</v>
      </c>
      <c r="J657" s="400">
        <v>25830</v>
      </c>
      <c r="K657" s="400">
        <v>1293690</v>
      </c>
      <c r="L657" s="400">
        <v>0</v>
      </c>
      <c r="M657" s="400">
        <v>0</v>
      </c>
      <c r="N657" s="400">
        <v>0</v>
      </c>
      <c r="O657" s="400">
        <v>0</v>
      </c>
      <c r="P657" s="400">
        <v>0</v>
      </c>
      <c r="Q657" s="400">
        <v>0</v>
      </c>
      <c r="R657" s="400">
        <v>0</v>
      </c>
      <c r="S657" s="400">
        <v>0</v>
      </c>
      <c r="T657" s="400">
        <v>25830</v>
      </c>
      <c r="U657" s="400">
        <v>1293690</v>
      </c>
      <c r="V657" s="400">
        <v>50.084800000000001</v>
      </c>
      <c r="W657" s="400">
        <v>0</v>
      </c>
      <c r="X657" s="400">
        <v>0</v>
      </c>
      <c r="Y657" s="400">
        <v>0</v>
      </c>
      <c r="Z657" s="400">
        <v>0</v>
      </c>
      <c r="AA657" s="400">
        <v>50.084800000000001</v>
      </c>
      <c r="AB657" s="399" t="s">
        <v>27</v>
      </c>
    </row>
    <row r="658" spans="1:28">
      <c r="A658" s="398" t="s">
        <v>186</v>
      </c>
      <c r="B658" s="399" t="s">
        <v>1432</v>
      </c>
      <c r="C658" s="399" t="s">
        <v>1433</v>
      </c>
      <c r="D658" s="400">
        <v>10</v>
      </c>
      <c r="E658" s="400">
        <v>411</v>
      </c>
      <c r="F658" s="400">
        <v>0</v>
      </c>
      <c r="G658" s="400">
        <v>0</v>
      </c>
      <c r="H658" s="400">
        <v>10</v>
      </c>
      <c r="I658" s="400">
        <v>411</v>
      </c>
      <c r="J658" s="400">
        <v>10985</v>
      </c>
      <c r="K658" s="400">
        <v>339797</v>
      </c>
      <c r="L658" s="400">
        <v>0</v>
      </c>
      <c r="M658" s="400">
        <v>0</v>
      </c>
      <c r="N658" s="400">
        <v>0</v>
      </c>
      <c r="O658" s="400">
        <v>0</v>
      </c>
      <c r="P658" s="400">
        <v>0</v>
      </c>
      <c r="Q658" s="400">
        <v>0</v>
      </c>
      <c r="R658" s="400">
        <v>0</v>
      </c>
      <c r="S658" s="400">
        <v>0</v>
      </c>
      <c r="T658" s="400">
        <v>10985</v>
      </c>
      <c r="U658" s="400">
        <v>339797</v>
      </c>
      <c r="V658" s="400">
        <v>30.9328</v>
      </c>
      <c r="W658" s="400">
        <v>0</v>
      </c>
      <c r="X658" s="400">
        <v>0</v>
      </c>
      <c r="Y658" s="400">
        <v>0</v>
      </c>
      <c r="Z658" s="400">
        <v>0</v>
      </c>
      <c r="AA658" s="400">
        <v>30.9328</v>
      </c>
      <c r="AB658" s="399" t="s">
        <v>27</v>
      </c>
    </row>
    <row r="659" spans="1:28">
      <c r="A659" s="398" t="s">
        <v>186</v>
      </c>
      <c r="B659" s="399" t="s">
        <v>1434</v>
      </c>
      <c r="C659" s="399" t="s">
        <v>1435</v>
      </c>
      <c r="D659" s="400">
        <v>10</v>
      </c>
      <c r="E659" s="400">
        <v>460</v>
      </c>
      <c r="F659" s="400">
        <v>0</v>
      </c>
      <c r="G659" s="400">
        <v>0</v>
      </c>
      <c r="H659" s="400">
        <v>10</v>
      </c>
      <c r="I659" s="400">
        <v>460</v>
      </c>
      <c r="J659" s="400">
        <v>2568</v>
      </c>
      <c r="K659" s="400">
        <v>95362</v>
      </c>
      <c r="L659" s="400">
        <v>0</v>
      </c>
      <c r="M659" s="400">
        <v>0</v>
      </c>
      <c r="N659" s="400">
        <v>0</v>
      </c>
      <c r="O659" s="400">
        <v>0</v>
      </c>
      <c r="P659" s="400">
        <v>0</v>
      </c>
      <c r="Q659" s="400">
        <v>0</v>
      </c>
      <c r="R659" s="400">
        <v>0</v>
      </c>
      <c r="S659" s="400">
        <v>0</v>
      </c>
      <c r="T659" s="400">
        <v>2568</v>
      </c>
      <c r="U659" s="400">
        <v>95362</v>
      </c>
      <c r="V659" s="400">
        <v>37.134700000000002</v>
      </c>
      <c r="W659" s="400">
        <v>0</v>
      </c>
      <c r="X659" s="400">
        <v>0</v>
      </c>
      <c r="Y659" s="400">
        <v>0</v>
      </c>
      <c r="Z659" s="400">
        <v>0</v>
      </c>
      <c r="AA659" s="400">
        <v>37.134700000000002</v>
      </c>
      <c r="AB659" s="399" t="s">
        <v>27</v>
      </c>
    </row>
    <row r="660" spans="1:28">
      <c r="A660" s="398" t="s">
        <v>239</v>
      </c>
      <c r="B660" s="399" t="s">
        <v>1436</v>
      </c>
      <c r="C660" s="399" t="s">
        <v>1437</v>
      </c>
      <c r="D660" s="400">
        <v>12</v>
      </c>
      <c r="E660" s="400">
        <v>510</v>
      </c>
      <c r="F660" s="400">
        <v>0</v>
      </c>
      <c r="G660" s="400">
        <v>0</v>
      </c>
      <c r="H660" s="400">
        <v>12</v>
      </c>
      <c r="I660" s="400">
        <v>510</v>
      </c>
      <c r="J660" s="400">
        <v>4288</v>
      </c>
      <c r="K660" s="400">
        <v>163875</v>
      </c>
      <c r="L660" s="400">
        <v>0</v>
      </c>
      <c r="M660" s="400">
        <v>0</v>
      </c>
      <c r="N660" s="400">
        <v>0</v>
      </c>
      <c r="O660" s="400">
        <v>0</v>
      </c>
      <c r="P660" s="400">
        <v>0</v>
      </c>
      <c r="Q660" s="400">
        <v>0</v>
      </c>
      <c r="R660" s="400">
        <v>0</v>
      </c>
      <c r="S660" s="400">
        <v>0</v>
      </c>
      <c r="T660" s="400">
        <v>4288</v>
      </c>
      <c r="U660" s="400">
        <v>163875</v>
      </c>
      <c r="V660" s="400">
        <v>38.217100000000002</v>
      </c>
      <c r="W660" s="400">
        <v>0</v>
      </c>
      <c r="X660" s="400">
        <v>0</v>
      </c>
      <c r="Y660" s="400">
        <v>0</v>
      </c>
      <c r="Z660" s="400">
        <v>0</v>
      </c>
      <c r="AA660" s="400">
        <v>38.217100000000002</v>
      </c>
      <c r="AB660" s="399" t="s">
        <v>27</v>
      </c>
    </row>
    <row r="661" spans="1:28">
      <c r="A661" s="398" t="s">
        <v>186</v>
      </c>
      <c r="B661" s="399" t="s">
        <v>1438</v>
      </c>
      <c r="C661" s="399" t="s">
        <v>1439</v>
      </c>
      <c r="D661" s="400">
        <v>10</v>
      </c>
      <c r="E661" s="400">
        <v>438</v>
      </c>
      <c r="F661" s="400">
        <v>0</v>
      </c>
      <c r="G661" s="400">
        <v>0</v>
      </c>
      <c r="H661" s="400">
        <v>10</v>
      </c>
      <c r="I661" s="400">
        <v>438</v>
      </c>
      <c r="J661" s="400">
        <v>13271</v>
      </c>
      <c r="K661" s="400">
        <v>944335</v>
      </c>
      <c r="L661" s="400">
        <v>0</v>
      </c>
      <c r="M661" s="400">
        <v>0</v>
      </c>
      <c r="N661" s="400">
        <v>0</v>
      </c>
      <c r="O661" s="400">
        <v>0</v>
      </c>
      <c r="P661" s="400">
        <v>0</v>
      </c>
      <c r="Q661" s="400">
        <v>0</v>
      </c>
      <c r="R661" s="400">
        <v>0</v>
      </c>
      <c r="S661" s="400">
        <v>0</v>
      </c>
      <c r="T661" s="400">
        <v>13271</v>
      </c>
      <c r="U661" s="400">
        <v>944335</v>
      </c>
      <c r="V661" s="400">
        <v>71.157799999999995</v>
      </c>
      <c r="W661" s="400">
        <v>0</v>
      </c>
      <c r="X661" s="400">
        <v>0</v>
      </c>
      <c r="Y661" s="400">
        <v>0</v>
      </c>
      <c r="Z661" s="400">
        <v>0</v>
      </c>
      <c r="AA661" s="400">
        <v>71.157799999999995</v>
      </c>
      <c r="AB661" s="399" t="s">
        <v>27</v>
      </c>
    </row>
    <row r="662" spans="1:28">
      <c r="A662" s="398" t="s">
        <v>239</v>
      </c>
      <c r="B662" s="399" t="s">
        <v>1440</v>
      </c>
      <c r="C662" s="399" t="s">
        <v>1441</v>
      </c>
      <c r="D662" s="400">
        <v>11</v>
      </c>
      <c r="E662" s="400">
        <v>446</v>
      </c>
      <c r="F662" s="400">
        <v>0</v>
      </c>
      <c r="G662" s="400">
        <v>0</v>
      </c>
      <c r="H662" s="400">
        <v>11</v>
      </c>
      <c r="I662" s="400">
        <v>446</v>
      </c>
      <c r="J662" s="400">
        <v>6884</v>
      </c>
      <c r="K662" s="400">
        <v>254158</v>
      </c>
      <c r="L662" s="400">
        <v>0</v>
      </c>
      <c r="M662" s="400">
        <v>0</v>
      </c>
      <c r="N662" s="400">
        <v>0</v>
      </c>
      <c r="O662" s="400">
        <v>0</v>
      </c>
      <c r="P662" s="400">
        <v>0</v>
      </c>
      <c r="Q662" s="400">
        <v>0</v>
      </c>
      <c r="R662" s="400">
        <v>0</v>
      </c>
      <c r="S662" s="400">
        <v>0</v>
      </c>
      <c r="T662" s="400">
        <v>6884</v>
      </c>
      <c r="U662" s="400">
        <v>254158</v>
      </c>
      <c r="V662" s="400">
        <v>36.920099999999998</v>
      </c>
      <c r="W662" s="400">
        <v>0</v>
      </c>
      <c r="X662" s="400">
        <v>0</v>
      </c>
      <c r="Y662" s="400">
        <v>0</v>
      </c>
      <c r="Z662" s="400">
        <v>0</v>
      </c>
      <c r="AA662" s="400">
        <v>36.920099999999998</v>
      </c>
      <c r="AB662" s="399" t="s">
        <v>27</v>
      </c>
    </row>
    <row r="663" spans="1:28">
      <c r="A663" s="398" t="s">
        <v>186</v>
      </c>
      <c r="B663" s="399" t="s">
        <v>1442</v>
      </c>
      <c r="C663" s="399" t="s">
        <v>1443</v>
      </c>
      <c r="D663" s="400">
        <v>10</v>
      </c>
      <c r="E663" s="400">
        <v>436</v>
      </c>
      <c r="F663" s="400">
        <v>0</v>
      </c>
      <c r="G663" s="400">
        <v>0</v>
      </c>
      <c r="H663" s="400">
        <v>10</v>
      </c>
      <c r="I663" s="400">
        <v>436</v>
      </c>
      <c r="J663" s="400">
        <v>5669</v>
      </c>
      <c r="K663" s="400">
        <v>340140</v>
      </c>
      <c r="L663" s="400">
        <v>0</v>
      </c>
      <c r="M663" s="400">
        <v>0</v>
      </c>
      <c r="N663" s="400">
        <v>0</v>
      </c>
      <c r="O663" s="400">
        <v>0</v>
      </c>
      <c r="P663" s="400">
        <v>0</v>
      </c>
      <c r="Q663" s="400">
        <v>0</v>
      </c>
      <c r="R663" s="400">
        <v>0</v>
      </c>
      <c r="S663" s="400">
        <v>0</v>
      </c>
      <c r="T663" s="400">
        <v>5669</v>
      </c>
      <c r="U663" s="400">
        <v>340140</v>
      </c>
      <c r="V663" s="400">
        <v>60</v>
      </c>
      <c r="W663" s="400">
        <v>0</v>
      </c>
      <c r="X663" s="400">
        <v>0</v>
      </c>
      <c r="Y663" s="400">
        <v>0</v>
      </c>
      <c r="Z663" s="400">
        <v>0</v>
      </c>
      <c r="AA663" s="400">
        <v>60</v>
      </c>
      <c r="AB663" s="399" t="s">
        <v>27</v>
      </c>
    </row>
    <row r="664" spans="1:28">
      <c r="A664" s="398" t="s">
        <v>239</v>
      </c>
      <c r="B664" s="399" t="s">
        <v>1444</v>
      </c>
      <c r="C664" s="399" t="s">
        <v>1445</v>
      </c>
      <c r="D664" s="400">
        <v>16</v>
      </c>
      <c r="E664" s="400">
        <v>714</v>
      </c>
      <c r="F664" s="400">
        <v>0</v>
      </c>
      <c r="G664" s="400">
        <v>0</v>
      </c>
      <c r="H664" s="400">
        <v>16</v>
      </c>
      <c r="I664" s="400">
        <v>714</v>
      </c>
      <c r="J664" s="400">
        <v>22032</v>
      </c>
      <c r="K664" s="400">
        <v>804168</v>
      </c>
      <c r="L664" s="400">
        <v>0</v>
      </c>
      <c r="M664" s="400">
        <v>0</v>
      </c>
      <c r="N664" s="400">
        <v>0</v>
      </c>
      <c r="O664" s="400">
        <v>0</v>
      </c>
      <c r="P664" s="400">
        <v>0</v>
      </c>
      <c r="Q664" s="400">
        <v>0</v>
      </c>
      <c r="R664" s="400">
        <v>0</v>
      </c>
      <c r="S664" s="400">
        <v>0</v>
      </c>
      <c r="T664" s="400">
        <v>22032</v>
      </c>
      <c r="U664" s="400">
        <v>804168</v>
      </c>
      <c r="V664" s="400">
        <v>36.5</v>
      </c>
      <c r="W664" s="400">
        <v>0</v>
      </c>
      <c r="X664" s="400">
        <v>0</v>
      </c>
      <c r="Y664" s="400">
        <v>0</v>
      </c>
      <c r="Z664" s="400">
        <v>0</v>
      </c>
      <c r="AA664" s="400">
        <v>36.5</v>
      </c>
      <c r="AB664" s="399" t="s">
        <v>27</v>
      </c>
    </row>
    <row r="665" spans="1:28">
      <c r="A665" s="398" t="s">
        <v>186</v>
      </c>
      <c r="B665" s="399" t="s">
        <v>1446</v>
      </c>
      <c r="C665" s="399" t="s">
        <v>1447</v>
      </c>
      <c r="D665" s="400">
        <v>10</v>
      </c>
      <c r="E665" s="400">
        <v>480</v>
      </c>
      <c r="F665" s="400">
        <v>0</v>
      </c>
      <c r="G665" s="400">
        <v>0</v>
      </c>
      <c r="H665" s="400">
        <v>10</v>
      </c>
      <c r="I665" s="400">
        <v>480</v>
      </c>
      <c r="J665" s="400">
        <v>13456</v>
      </c>
      <c r="K665" s="400">
        <v>626947</v>
      </c>
      <c r="L665" s="400">
        <v>0</v>
      </c>
      <c r="M665" s="400">
        <v>0</v>
      </c>
      <c r="N665" s="400">
        <v>0</v>
      </c>
      <c r="O665" s="400">
        <v>0</v>
      </c>
      <c r="P665" s="400">
        <v>0</v>
      </c>
      <c r="Q665" s="400">
        <v>0</v>
      </c>
      <c r="R665" s="400">
        <v>0</v>
      </c>
      <c r="S665" s="400">
        <v>0</v>
      </c>
      <c r="T665" s="400">
        <v>13456</v>
      </c>
      <c r="U665" s="400">
        <v>626947</v>
      </c>
      <c r="V665" s="400">
        <v>46.592399999999998</v>
      </c>
      <c r="W665" s="400">
        <v>0</v>
      </c>
      <c r="X665" s="400">
        <v>0</v>
      </c>
      <c r="Y665" s="400">
        <v>0</v>
      </c>
      <c r="Z665" s="400">
        <v>0</v>
      </c>
      <c r="AA665" s="400">
        <v>46.592399999999998</v>
      </c>
      <c r="AB665" s="399" t="s">
        <v>27</v>
      </c>
    </row>
    <row r="666" spans="1:28">
      <c r="A666" s="398" t="s">
        <v>239</v>
      </c>
      <c r="B666" s="399" t="s">
        <v>1448</v>
      </c>
      <c r="C666" s="399" t="s">
        <v>1449</v>
      </c>
      <c r="D666" s="400">
        <v>15</v>
      </c>
      <c r="E666" s="400">
        <v>692</v>
      </c>
      <c r="F666" s="400">
        <v>0</v>
      </c>
      <c r="G666" s="400">
        <v>0</v>
      </c>
      <c r="H666" s="400">
        <v>15</v>
      </c>
      <c r="I666" s="400">
        <v>692</v>
      </c>
      <c r="J666" s="400">
        <v>17692</v>
      </c>
      <c r="K666" s="400">
        <v>455683</v>
      </c>
      <c r="L666" s="400">
        <v>0</v>
      </c>
      <c r="M666" s="400">
        <v>0</v>
      </c>
      <c r="N666" s="400">
        <v>0</v>
      </c>
      <c r="O666" s="400">
        <v>0</v>
      </c>
      <c r="P666" s="400">
        <v>0</v>
      </c>
      <c r="Q666" s="400">
        <v>0</v>
      </c>
      <c r="R666" s="400">
        <v>0</v>
      </c>
      <c r="S666" s="400">
        <v>0</v>
      </c>
      <c r="T666" s="400">
        <v>17692</v>
      </c>
      <c r="U666" s="400">
        <v>455683</v>
      </c>
      <c r="V666" s="400">
        <v>25.756399999999999</v>
      </c>
      <c r="W666" s="400">
        <v>0</v>
      </c>
      <c r="X666" s="400">
        <v>0</v>
      </c>
      <c r="Y666" s="400">
        <v>0</v>
      </c>
      <c r="Z666" s="400">
        <v>0</v>
      </c>
      <c r="AA666" s="400">
        <v>25.756399999999999</v>
      </c>
      <c r="AB666" s="399" t="s">
        <v>27</v>
      </c>
    </row>
    <row r="667" spans="1:28">
      <c r="A667" s="398" t="s">
        <v>186</v>
      </c>
      <c r="B667" s="399" t="s">
        <v>1450</v>
      </c>
      <c r="C667" s="399" t="s">
        <v>1451</v>
      </c>
      <c r="D667" s="400">
        <v>25</v>
      </c>
      <c r="E667" s="400">
        <v>1103</v>
      </c>
      <c r="F667" s="400">
        <v>0</v>
      </c>
      <c r="G667" s="400">
        <v>0</v>
      </c>
      <c r="H667" s="400">
        <v>25</v>
      </c>
      <c r="I667" s="400">
        <v>1103</v>
      </c>
      <c r="J667" s="400">
        <v>56641</v>
      </c>
      <c r="K667" s="400">
        <v>2227567</v>
      </c>
      <c r="L667" s="400">
        <v>0</v>
      </c>
      <c r="M667" s="400">
        <v>0</v>
      </c>
      <c r="N667" s="400">
        <v>0</v>
      </c>
      <c r="O667" s="400">
        <v>0</v>
      </c>
      <c r="P667" s="400">
        <v>0</v>
      </c>
      <c r="Q667" s="400">
        <v>0</v>
      </c>
      <c r="R667" s="400">
        <v>0</v>
      </c>
      <c r="S667" s="400">
        <v>0</v>
      </c>
      <c r="T667" s="400">
        <v>56641</v>
      </c>
      <c r="U667" s="400">
        <v>2227567</v>
      </c>
      <c r="V667" s="400">
        <v>39.327800000000003</v>
      </c>
      <c r="W667" s="400">
        <v>0</v>
      </c>
      <c r="X667" s="400">
        <v>0</v>
      </c>
      <c r="Y667" s="400">
        <v>0</v>
      </c>
      <c r="Z667" s="400">
        <v>0</v>
      </c>
      <c r="AA667" s="400">
        <v>39.327800000000003</v>
      </c>
      <c r="AB667" s="399" t="s">
        <v>27</v>
      </c>
    </row>
    <row r="668" spans="1:28">
      <c r="A668" s="398" t="s">
        <v>186</v>
      </c>
      <c r="B668" s="399" t="s">
        <v>1452</v>
      </c>
      <c r="C668" s="399" t="s">
        <v>1453</v>
      </c>
      <c r="D668" s="400">
        <v>16</v>
      </c>
      <c r="E668" s="400">
        <v>585</v>
      </c>
      <c r="F668" s="400">
        <v>0</v>
      </c>
      <c r="G668" s="400">
        <v>0</v>
      </c>
      <c r="H668" s="400">
        <v>16</v>
      </c>
      <c r="I668" s="400">
        <v>585</v>
      </c>
      <c r="J668" s="400">
        <v>17115</v>
      </c>
      <c r="K668" s="400">
        <v>821520</v>
      </c>
      <c r="L668" s="400">
        <v>0</v>
      </c>
      <c r="M668" s="400">
        <v>0</v>
      </c>
      <c r="N668" s="400">
        <v>0</v>
      </c>
      <c r="O668" s="400">
        <v>0</v>
      </c>
      <c r="P668" s="400">
        <v>0</v>
      </c>
      <c r="Q668" s="400">
        <v>0</v>
      </c>
      <c r="R668" s="400">
        <v>0</v>
      </c>
      <c r="S668" s="400">
        <v>0</v>
      </c>
      <c r="T668" s="400">
        <v>17115</v>
      </c>
      <c r="U668" s="400">
        <v>821520</v>
      </c>
      <c r="V668" s="400">
        <v>48</v>
      </c>
      <c r="W668" s="400">
        <v>0</v>
      </c>
      <c r="X668" s="400">
        <v>0</v>
      </c>
      <c r="Y668" s="400">
        <v>0</v>
      </c>
      <c r="Z668" s="400">
        <v>0</v>
      </c>
      <c r="AA668" s="400">
        <v>48</v>
      </c>
      <c r="AB668" s="399" t="s">
        <v>27</v>
      </c>
    </row>
    <row r="669" spans="1:28">
      <c r="A669" s="398" t="s">
        <v>186</v>
      </c>
      <c r="B669" s="399" t="s">
        <v>1454</v>
      </c>
      <c r="C669" s="399" t="s">
        <v>1455</v>
      </c>
      <c r="D669" s="400">
        <v>10</v>
      </c>
      <c r="E669" s="400">
        <v>480</v>
      </c>
      <c r="F669" s="400">
        <v>0</v>
      </c>
      <c r="G669" s="400">
        <v>0</v>
      </c>
      <c r="H669" s="400">
        <v>10</v>
      </c>
      <c r="I669" s="400">
        <v>480</v>
      </c>
      <c r="J669" s="400">
        <v>14528</v>
      </c>
      <c r="K669" s="400">
        <v>236409</v>
      </c>
      <c r="L669" s="400">
        <v>0</v>
      </c>
      <c r="M669" s="400">
        <v>0</v>
      </c>
      <c r="N669" s="400">
        <v>0</v>
      </c>
      <c r="O669" s="400">
        <v>0</v>
      </c>
      <c r="P669" s="400">
        <v>0</v>
      </c>
      <c r="Q669" s="400">
        <v>0</v>
      </c>
      <c r="R669" s="400">
        <v>0</v>
      </c>
      <c r="S669" s="400">
        <v>0</v>
      </c>
      <c r="T669" s="400">
        <v>14528</v>
      </c>
      <c r="U669" s="400">
        <v>236409</v>
      </c>
      <c r="V669" s="400">
        <v>16.272600000000001</v>
      </c>
      <c r="W669" s="400">
        <v>0</v>
      </c>
      <c r="X669" s="400">
        <v>0</v>
      </c>
      <c r="Y669" s="400">
        <v>0</v>
      </c>
      <c r="Z669" s="400">
        <v>0</v>
      </c>
      <c r="AA669" s="400">
        <v>16.272600000000001</v>
      </c>
      <c r="AB669" s="399" t="s">
        <v>27</v>
      </c>
    </row>
    <row r="670" spans="1:28">
      <c r="A670" s="398" t="s">
        <v>186</v>
      </c>
      <c r="B670" s="399" t="s">
        <v>1456</v>
      </c>
      <c r="C670" s="399" t="s">
        <v>1457</v>
      </c>
      <c r="D670" s="400">
        <v>12</v>
      </c>
      <c r="E670" s="400">
        <v>576</v>
      </c>
      <c r="F670" s="400">
        <v>0</v>
      </c>
      <c r="G670" s="400">
        <v>0</v>
      </c>
      <c r="H670" s="400">
        <v>12</v>
      </c>
      <c r="I670" s="400">
        <v>576</v>
      </c>
      <c r="J670" s="400">
        <v>10395</v>
      </c>
      <c r="K670" s="400">
        <v>311850</v>
      </c>
      <c r="L670" s="400">
        <v>0</v>
      </c>
      <c r="M670" s="400">
        <v>0</v>
      </c>
      <c r="N670" s="400">
        <v>0</v>
      </c>
      <c r="O670" s="400">
        <v>0</v>
      </c>
      <c r="P670" s="400">
        <v>0</v>
      </c>
      <c r="Q670" s="400">
        <v>0</v>
      </c>
      <c r="R670" s="400">
        <v>0</v>
      </c>
      <c r="S670" s="400">
        <v>0</v>
      </c>
      <c r="T670" s="400">
        <v>10395</v>
      </c>
      <c r="U670" s="400">
        <v>311850</v>
      </c>
      <c r="V670" s="400">
        <v>30</v>
      </c>
      <c r="W670" s="400">
        <v>0</v>
      </c>
      <c r="X670" s="400">
        <v>0</v>
      </c>
      <c r="Y670" s="400">
        <v>0</v>
      </c>
      <c r="Z670" s="400">
        <v>0</v>
      </c>
      <c r="AA670" s="400">
        <v>30</v>
      </c>
      <c r="AB670" s="399" t="s">
        <v>27</v>
      </c>
    </row>
    <row r="671" spans="1:28">
      <c r="A671" s="398" t="s">
        <v>95</v>
      </c>
      <c r="B671" s="399" t="s">
        <v>1458</v>
      </c>
      <c r="C671" s="399" t="s">
        <v>1459</v>
      </c>
      <c r="D671" s="400">
        <v>20</v>
      </c>
      <c r="E671" s="400">
        <v>899</v>
      </c>
      <c r="F671" s="400">
        <v>0</v>
      </c>
      <c r="G671" s="400">
        <v>0</v>
      </c>
      <c r="H671" s="400">
        <v>20</v>
      </c>
      <c r="I671" s="400">
        <v>899</v>
      </c>
      <c r="J671" s="400">
        <v>6400</v>
      </c>
      <c r="K671" s="400">
        <v>1862219</v>
      </c>
      <c r="L671" s="400">
        <v>0</v>
      </c>
      <c r="M671" s="400">
        <v>0</v>
      </c>
      <c r="N671" s="400">
        <v>0</v>
      </c>
      <c r="O671" s="400">
        <v>0</v>
      </c>
      <c r="P671" s="400">
        <v>0</v>
      </c>
      <c r="Q671" s="400">
        <v>0</v>
      </c>
      <c r="R671" s="400">
        <v>0</v>
      </c>
      <c r="S671" s="400">
        <v>0</v>
      </c>
      <c r="T671" s="400">
        <v>6400</v>
      </c>
      <c r="U671" s="400">
        <v>1862219</v>
      </c>
      <c r="V671" s="400">
        <v>290.9717</v>
      </c>
      <c r="W671" s="400">
        <v>0</v>
      </c>
      <c r="X671" s="400">
        <v>0</v>
      </c>
      <c r="Y671" s="400">
        <v>0</v>
      </c>
      <c r="Z671" s="400">
        <v>0</v>
      </c>
      <c r="AA671" s="400">
        <v>290.9717</v>
      </c>
      <c r="AB671" s="399" t="s">
        <v>27</v>
      </c>
    </row>
    <row r="672" spans="1:28" ht="14.55" customHeight="1">
      <c r="A672" s="398" t="s">
        <v>186</v>
      </c>
      <c r="B672" s="399" t="s">
        <v>1460</v>
      </c>
      <c r="C672" s="399" t="s">
        <v>1461</v>
      </c>
      <c r="D672" s="400">
        <v>22</v>
      </c>
      <c r="E672" s="400">
        <v>821</v>
      </c>
      <c r="F672" s="400">
        <v>0</v>
      </c>
      <c r="G672" s="400">
        <v>0</v>
      </c>
      <c r="H672" s="400">
        <v>22</v>
      </c>
      <c r="I672" s="400">
        <v>821</v>
      </c>
      <c r="J672" s="400">
        <v>48944</v>
      </c>
      <c r="K672" s="400">
        <v>885202</v>
      </c>
      <c r="L672" s="400">
        <v>0</v>
      </c>
      <c r="M672" s="400">
        <v>0</v>
      </c>
      <c r="N672" s="400">
        <v>0</v>
      </c>
      <c r="O672" s="400">
        <v>0</v>
      </c>
      <c r="P672" s="400">
        <v>0</v>
      </c>
      <c r="Q672" s="400">
        <v>0</v>
      </c>
      <c r="R672" s="400">
        <v>0</v>
      </c>
      <c r="S672" s="400">
        <v>0</v>
      </c>
      <c r="T672" s="400">
        <v>48944</v>
      </c>
      <c r="U672" s="400">
        <v>885202</v>
      </c>
      <c r="V672" s="400">
        <v>18.085999999999999</v>
      </c>
      <c r="W672" s="400">
        <v>0</v>
      </c>
      <c r="X672" s="400">
        <v>0</v>
      </c>
      <c r="Y672" s="400">
        <v>0</v>
      </c>
      <c r="Z672" s="400">
        <v>0</v>
      </c>
      <c r="AA672" s="400">
        <v>18.085999999999999</v>
      </c>
      <c r="AB672" s="399" t="s">
        <v>27</v>
      </c>
    </row>
    <row r="673" spans="1:28" ht="14.55" customHeight="1">
      <c r="A673" s="398" t="s">
        <v>239</v>
      </c>
      <c r="B673" s="399" t="s">
        <v>1462</v>
      </c>
      <c r="C673" s="399" t="s">
        <v>1463</v>
      </c>
      <c r="D673" s="400">
        <v>20</v>
      </c>
      <c r="E673" s="400">
        <v>960</v>
      </c>
      <c r="F673" s="400">
        <v>0</v>
      </c>
      <c r="G673" s="400">
        <v>0</v>
      </c>
      <c r="H673" s="400">
        <v>20</v>
      </c>
      <c r="I673" s="400">
        <v>960</v>
      </c>
      <c r="J673" s="400">
        <v>29631</v>
      </c>
      <c r="K673" s="400">
        <v>1059471</v>
      </c>
      <c r="L673" s="400">
        <v>0</v>
      </c>
      <c r="M673" s="400">
        <v>0</v>
      </c>
      <c r="N673" s="400">
        <v>0</v>
      </c>
      <c r="O673" s="400">
        <v>0</v>
      </c>
      <c r="P673" s="400">
        <v>0</v>
      </c>
      <c r="Q673" s="400">
        <v>0</v>
      </c>
      <c r="R673" s="400">
        <v>0</v>
      </c>
      <c r="S673" s="400">
        <v>0</v>
      </c>
      <c r="T673" s="400">
        <v>29631</v>
      </c>
      <c r="U673" s="400">
        <v>1059471</v>
      </c>
      <c r="V673" s="400">
        <v>35.755499999999998</v>
      </c>
      <c r="W673" s="400">
        <v>0</v>
      </c>
      <c r="X673" s="400">
        <v>0</v>
      </c>
      <c r="Y673" s="400">
        <v>0</v>
      </c>
      <c r="Z673" s="400">
        <v>0</v>
      </c>
      <c r="AA673" s="400">
        <v>35.755499999999998</v>
      </c>
      <c r="AB673" s="399" t="s">
        <v>27</v>
      </c>
    </row>
    <row r="674" spans="1:28" ht="14.55" customHeight="1">
      <c r="A674" s="398" t="s">
        <v>186</v>
      </c>
      <c r="B674" s="399" t="s">
        <v>1464</v>
      </c>
      <c r="C674" s="399" t="s">
        <v>1465</v>
      </c>
      <c r="D674" s="400">
        <v>137</v>
      </c>
      <c r="E674" s="400">
        <v>6072</v>
      </c>
      <c r="F674" s="400">
        <v>0</v>
      </c>
      <c r="G674" s="400">
        <v>0</v>
      </c>
      <c r="H674" s="400">
        <v>137</v>
      </c>
      <c r="I674" s="400">
        <v>6072</v>
      </c>
      <c r="J674" s="400">
        <v>153111</v>
      </c>
      <c r="K674" s="400">
        <v>4470621</v>
      </c>
      <c r="L674" s="400">
        <v>0</v>
      </c>
      <c r="M674" s="400">
        <v>0</v>
      </c>
      <c r="N674" s="400">
        <v>0</v>
      </c>
      <c r="O674" s="400">
        <v>0</v>
      </c>
      <c r="P674" s="400">
        <v>0</v>
      </c>
      <c r="Q674" s="400">
        <v>0</v>
      </c>
      <c r="R674" s="400">
        <v>0</v>
      </c>
      <c r="S674" s="400">
        <v>0</v>
      </c>
      <c r="T674" s="400">
        <v>153111</v>
      </c>
      <c r="U674" s="400">
        <v>4470621</v>
      </c>
      <c r="V674" s="400">
        <v>29.198599999999999</v>
      </c>
      <c r="W674" s="400">
        <v>0</v>
      </c>
      <c r="X674" s="400">
        <v>0</v>
      </c>
      <c r="Y674" s="400">
        <v>0</v>
      </c>
      <c r="Z674" s="400">
        <v>0</v>
      </c>
      <c r="AA674" s="400">
        <v>29.198599999999999</v>
      </c>
      <c r="AB674" s="399" t="s">
        <v>27</v>
      </c>
    </row>
    <row r="675" spans="1:28" ht="14.55" customHeight="1">
      <c r="A675" s="398" t="s">
        <v>186</v>
      </c>
      <c r="B675" s="399" t="s">
        <v>1466</v>
      </c>
      <c r="C675" s="399" t="s">
        <v>1467</v>
      </c>
      <c r="D675" s="400">
        <v>11</v>
      </c>
      <c r="E675" s="400">
        <v>430</v>
      </c>
      <c r="F675" s="400">
        <v>0</v>
      </c>
      <c r="G675" s="400">
        <v>0</v>
      </c>
      <c r="H675" s="400">
        <v>11</v>
      </c>
      <c r="I675" s="400">
        <v>430</v>
      </c>
      <c r="J675" s="400">
        <v>7770</v>
      </c>
      <c r="K675" s="400">
        <v>260505</v>
      </c>
      <c r="L675" s="400">
        <v>0</v>
      </c>
      <c r="M675" s="400">
        <v>0</v>
      </c>
      <c r="N675" s="400">
        <v>0</v>
      </c>
      <c r="O675" s="400">
        <v>0</v>
      </c>
      <c r="P675" s="400">
        <v>0</v>
      </c>
      <c r="Q675" s="400">
        <v>0</v>
      </c>
      <c r="R675" s="400">
        <v>0</v>
      </c>
      <c r="S675" s="400">
        <v>0</v>
      </c>
      <c r="T675" s="400">
        <v>7770</v>
      </c>
      <c r="U675" s="400">
        <v>260505</v>
      </c>
      <c r="V675" s="400">
        <v>33.527000000000001</v>
      </c>
      <c r="W675" s="400">
        <v>0</v>
      </c>
      <c r="X675" s="400">
        <v>0</v>
      </c>
      <c r="Y675" s="400">
        <v>0</v>
      </c>
      <c r="Z675" s="400">
        <v>0</v>
      </c>
      <c r="AA675" s="400">
        <v>33.527000000000001</v>
      </c>
      <c r="AB675" s="399" t="s">
        <v>27</v>
      </c>
    </row>
    <row r="676" spans="1:28" ht="14.55" customHeight="1">
      <c r="A676" s="398" t="s">
        <v>186</v>
      </c>
      <c r="B676" s="399" t="s">
        <v>1468</v>
      </c>
      <c r="C676" s="399" t="s">
        <v>1469</v>
      </c>
      <c r="D676" s="400">
        <v>38</v>
      </c>
      <c r="E676" s="400">
        <v>1532</v>
      </c>
      <c r="F676" s="400">
        <v>0</v>
      </c>
      <c r="G676" s="400">
        <v>0</v>
      </c>
      <c r="H676" s="400">
        <v>38</v>
      </c>
      <c r="I676" s="400">
        <v>1532</v>
      </c>
      <c r="J676" s="400">
        <v>72900</v>
      </c>
      <c r="K676" s="400">
        <v>1268477</v>
      </c>
      <c r="L676" s="400">
        <v>0</v>
      </c>
      <c r="M676" s="400">
        <v>0</v>
      </c>
      <c r="N676" s="400">
        <v>0</v>
      </c>
      <c r="O676" s="400">
        <v>0</v>
      </c>
      <c r="P676" s="400">
        <v>0</v>
      </c>
      <c r="Q676" s="400">
        <v>0</v>
      </c>
      <c r="R676" s="400">
        <v>0</v>
      </c>
      <c r="S676" s="400">
        <v>0</v>
      </c>
      <c r="T676" s="400">
        <v>72900</v>
      </c>
      <c r="U676" s="400">
        <v>1268477</v>
      </c>
      <c r="V676" s="400">
        <v>17.400200000000002</v>
      </c>
      <c r="W676" s="400">
        <v>0</v>
      </c>
      <c r="X676" s="400">
        <v>0</v>
      </c>
      <c r="Y676" s="400">
        <v>0</v>
      </c>
      <c r="Z676" s="400">
        <v>0</v>
      </c>
      <c r="AA676" s="400">
        <v>17.400200000000002</v>
      </c>
      <c r="AB676" s="399" t="s">
        <v>27</v>
      </c>
    </row>
    <row r="677" spans="1:28" ht="14.55" customHeight="1">
      <c r="A677" s="398" t="s">
        <v>164</v>
      </c>
      <c r="B677" s="399" t="s">
        <v>1470</v>
      </c>
      <c r="C677" s="399" t="s">
        <v>1471</v>
      </c>
      <c r="D677" s="400">
        <v>69</v>
      </c>
      <c r="E677" s="400">
        <v>579</v>
      </c>
      <c r="F677" s="400">
        <v>0</v>
      </c>
      <c r="G677" s="400">
        <v>0</v>
      </c>
      <c r="H677" s="400">
        <v>69</v>
      </c>
      <c r="I677" s="400">
        <v>579</v>
      </c>
      <c r="J677" s="400">
        <v>215</v>
      </c>
      <c r="K677" s="400">
        <v>64500</v>
      </c>
      <c r="L677" s="400">
        <v>0</v>
      </c>
      <c r="M677" s="400">
        <v>0</v>
      </c>
      <c r="N677" s="400">
        <v>0</v>
      </c>
      <c r="O677" s="400">
        <v>0</v>
      </c>
      <c r="P677" s="400">
        <v>0</v>
      </c>
      <c r="Q677" s="400">
        <v>0</v>
      </c>
      <c r="R677" s="400">
        <v>0</v>
      </c>
      <c r="S677" s="400">
        <v>0</v>
      </c>
      <c r="T677" s="400">
        <v>215</v>
      </c>
      <c r="U677" s="400">
        <v>64500</v>
      </c>
      <c r="V677" s="400">
        <v>300</v>
      </c>
      <c r="W677" s="400">
        <v>0</v>
      </c>
      <c r="X677" s="400">
        <v>0</v>
      </c>
      <c r="Y677" s="400">
        <v>0</v>
      </c>
      <c r="Z677" s="400">
        <v>0</v>
      </c>
      <c r="AA677" s="400">
        <v>300</v>
      </c>
      <c r="AB677" s="399" t="s">
        <v>27</v>
      </c>
    </row>
    <row r="678" spans="1:28" ht="14.55" customHeight="1">
      <c r="A678" s="398" t="s">
        <v>471</v>
      </c>
      <c r="B678" s="399" t="s">
        <v>1472</v>
      </c>
      <c r="C678" s="399" t="s">
        <v>1473</v>
      </c>
      <c r="D678" s="400">
        <v>6</v>
      </c>
      <c r="E678" s="400">
        <v>54</v>
      </c>
      <c r="F678" s="400">
        <v>0</v>
      </c>
      <c r="G678" s="400">
        <v>0</v>
      </c>
      <c r="H678" s="400">
        <v>6</v>
      </c>
      <c r="I678" s="400">
        <v>54</v>
      </c>
      <c r="J678" s="400">
        <v>1263</v>
      </c>
      <c r="K678" s="400">
        <v>192053</v>
      </c>
      <c r="L678" s="400">
        <v>0</v>
      </c>
      <c r="M678" s="400">
        <v>0</v>
      </c>
      <c r="N678" s="400">
        <v>0</v>
      </c>
      <c r="O678" s="400">
        <v>0</v>
      </c>
      <c r="P678" s="400">
        <v>0</v>
      </c>
      <c r="Q678" s="400">
        <v>0</v>
      </c>
      <c r="R678" s="400">
        <v>0</v>
      </c>
      <c r="S678" s="400">
        <v>0</v>
      </c>
      <c r="T678" s="400">
        <v>1263</v>
      </c>
      <c r="U678" s="400">
        <v>192053</v>
      </c>
      <c r="V678" s="400">
        <v>152.06100000000001</v>
      </c>
      <c r="W678" s="400">
        <v>0</v>
      </c>
      <c r="X678" s="400">
        <v>0</v>
      </c>
      <c r="Y678" s="400">
        <v>0</v>
      </c>
      <c r="Z678" s="400">
        <v>0</v>
      </c>
      <c r="AA678" s="400">
        <v>152.06100000000001</v>
      </c>
      <c r="AB678" s="399" t="s">
        <v>27</v>
      </c>
    </row>
    <row r="679" spans="1:28" ht="14.55" customHeight="1">
      <c r="A679" s="398" t="s">
        <v>186</v>
      </c>
      <c r="B679" s="399" t="s">
        <v>1474</v>
      </c>
      <c r="C679" s="399" t="s">
        <v>1475</v>
      </c>
      <c r="D679" s="400">
        <v>16</v>
      </c>
      <c r="E679" s="400">
        <v>726</v>
      </c>
      <c r="F679" s="400">
        <v>0</v>
      </c>
      <c r="G679" s="400">
        <v>0</v>
      </c>
      <c r="H679" s="400">
        <v>16</v>
      </c>
      <c r="I679" s="400">
        <v>726</v>
      </c>
      <c r="J679" s="400">
        <v>11358</v>
      </c>
      <c r="K679" s="400">
        <v>503479</v>
      </c>
      <c r="L679" s="400">
        <v>0</v>
      </c>
      <c r="M679" s="400">
        <v>0</v>
      </c>
      <c r="N679" s="400">
        <v>0</v>
      </c>
      <c r="O679" s="400">
        <v>0</v>
      </c>
      <c r="P679" s="400">
        <v>0</v>
      </c>
      <c r="Q679" s="400">
        <v>0</v>
      </c>
      <c r="R679" s="400">
        <v>0</v>
      </c>
      <c r="S679" s="400">
        <v>0</v>
      </c>
      <c r="T679" s="400">
        <v>11358</v>
      </c>
      <c r="U679" s="400">
        <v>503479</v>
      </c>
      <c r="V679" s="400">
        <v>44.328099999999999</v>
      </c>
      <c r="W679" s="400">
        <v>0</v>
      </c>
      <c r="X679" s="400">
        <v>0</v>
      </c>
      <c r="Y679" s="400">
        <v>0</v>
      </c>
      <c r="Z679" s="400">
        <v>0</v>
      </c>
      <c r="AA679" s="400">
        <v>44.328099999999999</v>
      </c>
      <c r="AB679" s="399" t="s">
        <v>27</v>
      </c>
    </row>
    <row r="680" spans="1:28" ht="14.55" customHeight="1">
      <c r="A680" s="398" t="s">
        <v>186</v>
      </c>
      <c r="B680" s="399" t="s">
        <v>1476</v>
      </c>
      <c r="C680" s="399" t="s">
        <v>1477</v>
      </c>
      <c r="D680" s="400">
        <v>14</v>
      </c>
      <c r="E680" s="400">
        <v>630</v>
      </c>
      <c r="F680" s="400">
        <v>0</v>
      </c>
      <c r="G680" s="400">
        <v>0</v>
      </c>
      <c r="H680" s="400">
        <v>14</v>
      </c>
      <c r="I680" s="400">
        <v>630</v>
      </c>
      <c r="J680" s="400">
        <v>17480</v>
      </c>
      <c r="K680" s="400">
        <v>521898</v>
      </c>
      <c r="L680" s="400">
        <v>0</v>
      </c>
      <c r="M680" s="400">
        <v>0</v>
      </c>
      <c r="N680" s="400">
        <v>0</v>
      </c>
      <c r="O680" s="400">
        <v>0</v>
      </c>
      <c r="P680" s="400">
        <v>0</v>
      </c>
      <c r="Q680" s="400">
        <v>0</v>
      </c>
      <c r="R680" s="400">
        <v>0</v>
      </c>
      <c r="S680" s="400">
        <v>0</v>
      </c>
      <c r="T680" s="400">
        <v>17480</v>
      </c>
      <c r="U680" s="400">
        <v>521898</v>
      </c>
      <c r="V680" s="400">
        <v>29.8569</v>
      </c>
      <c r="W680" s="400">
        <v>0</v>
      </c>
      <c r="X680" s="400">
        <v>0</v>
      </c>
      <c r="Y680" s="400">
        <v>0</v>
      </c>
      <c r="Z680" s="400">
        <v>0</v>
      </c>
      <c r="AA680" s="400">
        <v>29.8569</v>
      </c>
      <c r="AB680" s="399" t="s">
        <v>27</v>
      </c>
    </row>
    <row r="681" spans="1:28" ht="14.55" customHeight="1">
      <c r="A681" s="398" t="s">
        <v>239</v>
      </c>
      <c r="B681" s="399" t="s">
        <v>1478</v>
      </c>
      <c r="C681" s="399" t="s">
        <v>1479</v>
      </c>
      <c r="D681" s="400">
        <v>16</v>
      </c>
      <c r="E681" s="400">
        <v>552</v>
      </c>
      <c r="F681" s="400">
        <v>0</v>
      </c>
      <c r="G681" s="400">
        <v>0</v>
      </c>
      <c r="H681" s="400">
        <v>16</v>
      </c>
      <c r="I681" s="400">
        <v>552</v>
      </c>
      <c r="J681" s="400">
        <v>22438</v>
      </c>
      <c r="K681" s="400">
        <v>938912</v>
      </c>
      <c r="L681" s="400">
        <v>0</v>
      </c>
      <c r="M681" s="400">
        <v>0</v>
      </c>
      <c r="N681" s="400">
        <v>0</v>
      </c>
      <c r="O681" s="400">
        <v>0</v>
      </c>
      <c r="P681" s="400">
        <v>0</v>
      </c>
      <c r="Q681" s="400">
        <v>0</v>
      </c>
      <c r="R681" s="400">
        <v>0</v>
      </c>
      <c r="S681" s="400">
        <v>0</v>
      </c>
      <c r="T681" s="400">
        <v>22438</v>
      </c>
      <c r="U681" s="400">
        <v>938912</v>
      </c>
      <c r="V681" s="400">
        <v>41.844700000000003</v>
      </c>
      <c r="W681" s="400">
        <v>0</v>
      </c>
      <c r="X681" s="400">
        <v>0</v>
      </c>
      <c r="Y681" s="400">
        <v>0</v>
      </c>
      <c r="Z681" s="400">
        <v>0</v>
      </c>
      <c r="AA681" s="400">
        <v>41.844700000000003</v>
      </c>
      <c r="AB681" s="399" t="s">
        <v>27</v>
      </c>
    </row>
    <row r="682" spans="1:28" ht="14.55" customHeight="1">
      <c r="A682" s="398" t="s">
        <v>186</v>
      </c>
      <c r="B682" s="399" t="s">
        <v>1480</v>
      </c>
      <c r="C682" s="399" t="s">
        <v>1481</v>
      </c>
      <c r="D682" s="400">
        <v>11</v>
      </c>
      <c r="E682" s="400">
        <v>448</v>
      </c>
      <c r="F682" s="400">
        <v>0</v>
      </c>
      <c r="G682" s="400">
        <v>0</v>
      </c>
      <c r="H682" s="400">
        <v>11</v>
      </c>
      <c r="I682" s="400">
        <v>448</v>
      </c>
      <c r="J682" s="400">
        <v>9636</v>
      </c>
      <c r="K682" s="400">
        <v>592792</v>
      </c>
      <c r="L682" s="400">
        <v>0</v>
      </c>
      <c r="M682" s="400">
        <v>0</v>
      </c>
      <c r="N682" s="400">
        <v>0</v>
      </c>
      <c r="O682" s="400">
        <v>0</v>
      </c>
      <c r="P682" s="400">
        <v>0</v>
      </c>
      <c r="Q682" s="400">
        <v>0</v>
      </c>
      <c r="R682" s="400">
        <v>0</v>
      </c>
      <c r="S682" s="400">
        <v>0</v>
      </c>
      <c r="T682" s="400">
        <v>9636</v>
      </c>
      <c r="U682" s="400">
        <v>592792</v>
      </c>
      <c r="V682" s="400">
        <v>61.518500000000003</v>
      </c>
      <c r="W682" s="400">
        <v>0</v>
      </c>
      <c r="X682" s="400">
        <v>0</v>
      </c>
      <c r="Y682" s="400">
        <v>0</v>
      </c>
      <c r="Z682" s="400">
        <v>0</v>
      </c>
      <c r="AA682" s="400">
        <v>61.518500000000003</v>
      </c>
      <c r="AB682" s="399" t="s">
        <v>27</v>
      </c>
    </row>
    <row r="683" spans="1:28" ht="14.55" customHeight="1">
      <c r="A683" s="398" t="s">
        <v>186</v>
      </c>
      <c r="B683" s="399" t="s">
        <v>1482</v>
      </c>
      <c r="C683" s="399" t="s">
        <v>1483</v>
      </c>
      <c r="D683" s="400">
        <v>10</v>
      </c>
      <c r="E683" s="400">
        <v>388</v>
      </c>
      <c r="F683" s="400">
        <v>0</v>
      </c>
      <c r="G683" s="400">
        <v>0</v>
      </c>
      <c r="H683" s="400">
        <v>10</v>
      </c>
      <c r="I683" s="400">
        <v>388</v>
      </c>
      <c r="J683" s="400">
        <v>12850</v>
      </c>
      <c r="K683" s="400">
        <v>486000</v>
      </c>
      <c r="L683" s="400">
        <v>0</v>
      </c>
      <c r="M683" s="400">
        <v>0</v>
      </c>
      <c r="N683" s="400">
        <v>0</v>
      </c>
      <c r="O683" s="400">
        <v>0</v>
      </c>
      <c r="P683" s="400">
        <v>0</v>
      </c>
      <c r="Q683" s="400">
        <v>0</v>
      </c>
      <c r="R683" s="400">
        <v>0</v>
      </c>
      <c r="S683" s="400">
        <v>0</v>
      </c>
      <c r="T683" s="400">
        <v>12850</v>
      </c>
      <c r="U683" s="400">
        <v>486000</v>
      </c>
      <c r="V683" s="400">
        <v>37.820999999999998</v>
      </c>
      <c r="W683" s="400">
        <v>0</v>
      </c>
      <c r="X683" s="400">
        <v>0</v>
      </c>
      <c r="Y683" s="400">
        <v>0</v>
      </c>
      <c r="Z683" s="400">
        <v>0</v>
      </c>
      <c r="AA683" s="400">
        <v>37.820999999999998</v>
      </c>
      <c r="AB683" s="399" t="s">
        <v>27</v>
      </c>
    </row>
    <row r="684" spans="1:28" ht="14.55" customHeight="1">
      <c r="A684" s="398" t="s">
        <v>186</v>
      </c>
      <c r="B684" s="399" t="s">
        <v>1484</v>
      </c>
      <c r="C684" s="399" t="s">
        <v>1485</v>
      </c>
      <c r="D684" s="400">
        <v>63</v>
      </c>
      <c r="E684" s="400">
        <v>2949</v>
      </c>
      <c r="F684" s="400">
        <v>0</v>
      </c>
      <c r="G684" s="400">
        <v>0</v>
      </c>
      <c r="H684" s="400">
        <v>63</v>
      </c>
      <c r="I684" s="400">
        <v>2949</v>
      </c>
      <c r="J684" s="400">
        <v>151003</v>
      </c>
      <c r="K684" s="400">
        <v>3447556</v>
      </c>
      <c r="L684" s="400">
        <v>0</v>
      </c>
      <c r="M684" s="400">
        <v>0</v>
      </c>
      <c r="N684" s="400">
        <v>0</v>
      </c>
      <c r="O684" s="400">
        <v>0</v>
      </c>
      <c r="P684" s="400">
        <v>0</v>
      </c>
      <c r="Q684" s="400">
        <v>0</v>
      </c>
      <c r="R684" s="400">
        <v>0</v>
      </c>
      <c r="S684" s="400">
        <v>0</v>
      </c>
      <c r="T684" s="400">
        <v>151003</v>
      </c>
      <c r="U684" s="400">
        <v>3447556</v>
      </c>
      <c r="V684" s="400">
        <v>22.831</v>
      </c>
      <c r="W684" s="400">
        <v>0</v>
      </c>
      <c r="X684" s="400">
        <v>0</v>
      </c>
      <c r="Y684" s="400">
        <v>0</v>
      </c>
      <c r="Z684" s="400">
        <v>0</v>
      </c>
      <c r="AA684" s="400">
        <v>22.831</v>
      </c>
      <c r="AB684" s="399" t="s">
        <v>27</v>
      </c>
    </row>
    <row r="685" spans="1:28" ht="14.55" customHeight="1">
      <c r="A685" s="398" t="s">
        <v>186</v>
      </c>
      <c r="B685" s="399" t="s">
        <v>1486</v>
      </c>
      <c r="C685" s="399" t="s">
        <v>1487</v>
      </c>
      <c r="D685" s="400">
        <v>10</v>
      </c>
      <c r="E685" s="400">
        <v>480</v>
      </c>
      <c r="F685" s="400">
        <v>0</v>
      </c>
      <c r="G685" s="400">
        <v>0</v>
      </c>
      <c r="H685" s="400">
        <v>10</v>
      </c>
      <c r="I685" s="400">
        <v>480</v>
      </c>
      <c r="J685" s="400">
        <v>6768</v>
      </c>
      <c r="K685" s="400">
        <v>419622</v>
      </c>
      <c r="L685" s="400">
        <v>0</v>
      </c>
      <c r="M685" s="400">
        <v>0</v>
      </c>
      <c r="N685" s="400">
        <v>0</v>
      </c>
      <c r="O685" s="400">
        <v>0</v>
      </c>
      <c r="P685" s="400">
        <v>0</v>
      </c>
      <c r="Q685" s="400">
        <v>0</v>
      </c>
      <c r="R685" s="400">
        <v>0</v>
      </c>
      <c r="S685" s="400">
        <v>0</v>
      </c>
      <c r="T685" s="400">
        <v>6768</v>
      </c>
      <c r="U685" s="400">
        <v>419622</v>
      </c>
      <c r="V685" s="400">
        <v>62.000900000000001</v>
      </c>
      <c r="W685" s="400">
        <v>0</v>
      </c>
      <c r="X685" s="400">
        <v>0</v>
      </c>
      <c r="Y685" s="400">
        <v>0</v>
      </c>
      <c r="Z685" s="400">
        <v>0</v>
      </c>
      <c r="AA685" s="400">
        <v>62.000900000000001</v>
      </c>
      <c r="AB685" s="399" t="s">
        <v>27</v>
      </c>
    </row>
    <row r="686" spans="1:28" ht="14.55" customHeight="1">
      <c r="A686" s="398" t="s">
        <v>753</v>
      </c>
      <c r="B686" s="399" t="s">
        <v>1488</v>
      </c>
      <c r="C686" s="399" t="s">
        <v>1489</v>
      </c>
      <c r="D686" s="400">
        <v>11</v>
      </c>
      <c r="E686" s="400">
        <v>508</v>
      </c>
      <c r="F686" s="400">
        <v>0</v>
      </c>
      <c r="G686" s="400">
        <v>0</v>
      </c>
      <c r="H686" s="400">
        <v>11</v>
      </c>
      <c r="I686" s="400">
        <v>508</v>
      </c>
      <c r="J686" s="400">
        <v>6678</v>
      </c>
      <c r="K686" s="400">
        <v>1503742</v>
      </c>
      <c r="L686" s="400">
        <v>0</v>
      </c>
      <c r="M686" s="400">
        <v>0</v>
      </c>
      <c r="N686" s="400">
        <v>0</v>
      </c>
      <c r="O686" s="400">
        <v>0</v>
      </c>
      <c r="P686" s="400">
        <v>0</v>
      </c>
      <c r="Q686" s="400">
        <v>0</v>
      </c>
      <c r="R686" s="400">
        <v>0</v>
      </c>
      <c r="S686" s="400">
        <v>0</v>
      </c>
      <c r="T686" s="400">
        <v>6678</v>
      </c>
      <c r="U686" s="400">
        <v>1503742</v>
      </c>
      <c r="V686" s="400">
        <v>225.17850000000001</v>
      </c>
      <c r="W686" s="400">
        <v>0</v>
      </c>
      <c r="X686" s="400">
        <v>0</v>
      </c>
      <c r="Y686" s="400">
        <v>0</v>
      </c>
      <c r="Z686" s="400">
        <v>0</v>
      </c>
      <c r="AA686" s="400">
        <v>225.17850000000001</v>
      </c>
      <c r="AB686" s="399" t="s">
        <v>27</v>
      </c>
    </row>
    <row r="687" spans="1:28" ht="14.55" customHeight="1">
      <c r="A687" s="398" t="s">
        <v>186</v>
      </c>
      <c r="B687" s="399" t="s">
        <v>1490</v>
      </c>
      <c r="C687" s="399" t="s">
        <v>1491</v>
      </c>
      <c r="D687" s="400">
        <v>9</v>
      </c>
      <c r="E687" s="400">
        <v>311</v>
      </c>
      <c r="F687" s="400">
        <v>0</v>
      </c>
      <c r="G687" s="400">
        <v>0</v>
      </c>
      <c r="H687" s="400">
        <v>9</v>
      </c>
      <c r="I687" s="400">
        <v>311</v>
      </c>
      <c r="J687" s="400">
        <v>5431</v>
      </c>
      <c r="K687" s="400">
        <v>172209</v>
      </c>
      <c r="L687" s="400">
        <v>0</v>
      </c>
      <c r="M687" s="400">
        <v>0</v>
      </c>
      <c r="N687" s="400">
        <v>0</v>
      </c>
      <c r="O687" s="400">
        <v>0</v>
      </c>
      <c r="P687" s="400">
        <v>0</v>
      </c>
      <c r="Q687" s="400">
        <v>0</v>
      </c>
      <c r="R687" s="400">
        <v>0</v>
      </c>
      <c r="S687" s="400">
        <v>0</v>
      </c>
      <c r="T687" s="400">
        <v>5431</v>
      </c>
      <c r="U687" s="400">
        <v>172209</v>
      </c>
      <c r="V687" s="400">
        <v>31.708500000000001</v>
      </c>
      <c r="W687" s="400">
        <v>0</v>
      </c>
      <c r="X687" s="400">
        <v>0</v>
      </c>
      <c r="Y687" s="400">
        <v>0</v>
      </c>
      <c r="Z687" s="400">
        <v>0</v>
      </c>
      <c r="AA687" s="400">
        <v>31.708500000000001</v>
      </c>
      <c r="AB687" s="399" t="s">
        <v>27</v>
      </c>
    </row>
    <row r="688" spans="1:28" ht="14.55" customHeight="1">
      <c r="A688" s="398" t="s">
        <v>186</v>
      </c>
      <c r="B688" s="399" t="s">
        <v>1492</v>
      </c>
      <c r="C688" s="399" t="s">
        <v>1493</v>
      </c>
      <c r="D688" s="400">
        <v>13</v>
      </c>
      <c r="E688" s="400">
        <v>555</v>
      </c>
      <c r="F688" s="400">
        <v>0</v>
      </c>
      <c r="G688" s="400">
        <v>0</v>
      </c>
      <c r="H688" s="400">
        <v>13</v>
      </c>
      <c r="I688" s="400">
        <v>555</v>
      </c>
      <c r="J688" s="400">
        <v>10049</v>
      </c>
      <c r="K688" s="400">
        <v>395449</v>
      </c>
      <c r="L688" s="400">
        <v>0</v>
      </c>
      <c r="M688" s="400">
        <v>0</v>
      </c>
      <c r="N688" s="400">
        <v>0</v>
      </c>
      <c r="O688" s="400">
        <v>0</v>
      </c>
      <c r="P688" s="400">
        <v>0</v>
      </c>
      <c r="Q688" s="400">
        <v>0</v>
      </c>
      <c r="R688" s="400">
        <v>0</v>
      </c>
      <c r="S688" s="400">
        <v>0</v>
      </c>
      <c r="T688" s="400">
        <v>10049</v>
      </c>
      <c r="U688" s="400">
        <v>395449</v>
      </c>
      <c r="V688" s="400">
        <v>39.3521</v>
      </c>
      <c r="W688" s="400">
        <v>0</v>
      </c>
      <c r="X688" s="400">
        <v>0</v>
      </c>
      <c r="Y688" s="400">
        <v>0</v>
      </c>
      <c r="Z688" s="400">
        <v>0</v>
      </c>
      <c r="AA688" s="400">
        <v>39.3521</v>
      </c>
      <c r="AB688" s="399" t="s">
        <v>27</v>
      </c>
    </row>
    <row r="689" spans="1:28" ht="14.55" customHeight="1">
      <c r="A689" s="398" t="s">
        <v>186</v>
      </c>
      <c r="B689" s="399" t="s">
        <v>1494</v>
      </c>
      <c r="C689" s="399" t="s">
        <v>1495</v>
      </c>
      <c r="D689" s="400">
        <v>15</v>
      </c>
      <c r="E689" s="400">
        <v>540</v>
      </c>
      <c r="F689" s="400">
        <v>0</v>
      </c>
      <c r="G689" s="400">
        <v>0</v>
      </c>
      <c r="H689" s="400">
        <v>15</v>
      </c>
      <c r="I689" s="400">
        <v>540</v>
      </c>
      <c r="J689" s="400">
        <v>21600</v>
      </c>
      <c r="K689" s="400">
        <v>604800</v>
      </c>
      <c r="L689" s="400">
        <v>0</v>
      </c>
      <c r="M689" s="400">
        <v>0</v>
      </c>
      <c r="N689" s="400">
        <v>0</v>
      </c>
      <c r="O689" s="400">
        <v>0</v>
      </c>
      <c r="P689" s="400">
        <v>0</v>
      </c>
      <c r="Q689" s="400">
        <v>0</v>
      </c>
      <c r="R689" s="400">
        <v>0</v>
      </c>
      <c r="S689" s="400">
        <v>0</v>
      </c>
      <c r="T689" s="400">
        <v>21600</v>
      </c>
      <c r="U689" s="400">
        <v>604800</v>
      </c>
      <c r="V689" s="400">
        <v>28</v>
      </c>
      <c r="W689" s="400">
        <v>0</v>
      </c>
      <c r="X689" s="400">
        <v>0</v>
      </c>
      <c r="Y689" s="400">
        <v>0</v>
      </c>
      <c r="Z689" s="400">
        <v>0</v>
      </c>
      <c r="AA689" s="400">
        <v>28</v>
      </c>
      <c r="AB689" s="399" t="s">
        <v>27</v>
      </c>
    </row>
    <row r="690" spans="1:28" ht="14.55" customHeight="1">
      <c r="A690" s="398" t="s">
        <v>186</v>
      </c>
      <c r="B690" s="399" t="s">
        <v>1496</v>
      </c>
      <c r="C690" s="399" t="s">
        <v>1497</v>
      </c>
      <c r="D690" s="400">
        <v>11</v>
      </c>
      <c r="E690" s="400">
        <v>433</v>
      </c>
      <c r="F690" s="400">
        <v>0</v>
      </c>
      <c r="G690" s="400">
        <v>0</v>
      </c>
      <c r="H690" s="400">
        <v>11</v>
      </c>
      <c r="I690" s="400">
        <v>433</v>
      </c>
      <c r="J690" s="400">
        <v>9901</v>
      </c>
      <c r="K690" s="400">
        <v>331855</v>
      </c>
      <c r="L690" s="400">
        <v>0</v>
      </c>
      <c r="M690" s="400">
        <v>0</v>
      </c>
      <c r="N690" s="400">
        <v>0</v>
      </c>
      <c r="O690" s="400">
        <v>0</v>
      </c>
      <c r="P690" s="400">
        <v>0</v>
      </c>
      <c r="Q690" s="400">
        <v>0</v>
      </c>
      <c r="R690" s="400">
        <v>0</v>
      </c>
      <c r="S690" s="400">
        <v>0</v>
      </c>
      <c r="T690" s="400">
        <v>9901</v>
      </c>
      <c r="U690" s="400">
        <v>331855</v>
      </c>
      <c r="V690" s="400">
        <v>33.517299999999999</v>
      </c>
      <c r="W690" s="400">
        <v>0</v>
      </c>
      <c r="X690" s="400">
        <v>0</v>
      </c>
      <c r="Y690" s="400">
        <v>0</v>
      </c>
      <c r="Z690" s="400">
        <v>0</v>
      </c>
      <c r="AA690" s="400">
        <v>33.517299999999999</v>
      </c>
      <c r="AB690" s="399" t="s">
        <v>27</v>
      </c>
    </row>
    <row r="691" spans="1:28" ht="14.55" customHeight="1">
      <c r="A691" s="398" t="s">
        <v>186</v>
      </c>
      <c r="B691" s="399" t="s">
        <v>1498</v>
      </c>
      <c r="C691" s="399" t="s">
        <v>1499</v>
      </c>
      <c r="D691" s="400">
        <v>122</v>
      </c>
      <c r="E691" s="400">
        <v>5612</v>
      </c>
      <c r="F691" s="400">
        <v>0</v>
      </c>
      <c r="G691" s="400">
        <v>0</v>
      </c>
      <c r="H691" s="400">
        <v>122</v>
      </c>
      <c r="I691" s="400">
        <v>5612</v>
      </c>
      <c r="J691" s="400">
        <v>58997</v>
      </c>
      <c r="K691" s="400">
        <v>4963891</v>
      </c>
      <c r="L691" s="400">
        <v>0</v>
      </c>
      <c r="M691" s="400">
        <v>0</v>
      </c>
      <c r="N691" s="400">
        <v>0</v>
      </c>
      <c r="O691" s="400">
        <v>0</v>
      </c>
      <c r="P691" s="400">
        <v>0</v>
      </c>
      <c r="Q691" s="400">
        <v>0</v>
      </c>
      <c r="R691" s="400">
        <v>0</v>
      </c>
      <c r="S691" s="400">
        <v>0</v>
      </c>
      <c r="T691" s="400">
        <v>58997</v>
      </c>
      <c r="U691" s="400">
        <v>4963891</v>
      </c>
      <c r="V691" s="400">
        <v>84.138000000000005</v>
      </c>
      <c r="W691" s="400">
        <v>0</v>
      </c>
      <c r="X691" s="400">
        <v>0</v>
      </c>
      <c r="Y691" s="400">
        <v>0</v>
      </c>
      <c r="Z691" s="400">
        <v>0</v>
      </c>
      <c r="AA691" s="400">
        <v>84.138000000000005</v>
      </c>
      <c r="AB691" s="399" t="s">
        <v>27</v>
      </c>
    </row>
    <row r="692" spans="1:28" ht="14.55" customHeight="1">
      <c r="A692" s="398" t="s">
        <v>239</v>
      </c>
      <c r="B692" s="399" t="s">
        <v>1500</v>
      </c>
      <c r="C692" s="399" t="s">
        <v>1501</v>
      </c>
      <c r="D692" s="400">
        <v>11</v>
      </c>
      <c r="E692" s="400">
        <v>270</v>
      </c>
      <c r="F692" s="400">
        <v>0</v>
      </c>
      <c r="G692" s="400">
        <v>0</v>
      </c>
      <c r="H692" s="400">
        <v>11</v>
      </c>
      <c r="I692" s="400">
        <v>270</v>
      </c>
      <c r="J692" s="400">
        <v>4011</v>
      </c>
      <c r="K692" s="400">
        <v>109540</v>
      </c>
      <c r="L692" s="400">
        <v>0</v>
      </c>
      <c r="M692" s="400">
        <v>0</v>
      </c>
      <c r="N692" s="400">
        <v>0</v>
      </c>
      <c r="O692" s="400">
        <v>0</v>
      </c>
      <c r="P692" s="400">
        <v>0</v>
      </c>
      <c r="Q692" s="400">
        <v>0</v>
      </c>
      <c r="R692" s="400">
        <v>0</v>
      </c>
      <c r="S692" s="400">
        <v>0</v>
      </c>
      <c r="T692" s="400">
        <v>4011</v>
      </c>
      <c r="U692" s="400">
        <v>109540</v>
      </c>
      <c r="V692" s="400">
        <v>27.309899999999999</v>
      </c>
      <c r="W692" s="400">
        <v>0</v>
      </c>
      <c r="X692" s="400">
        <v>0</v>
      </c>
      <c r="Y692" s="400">
        <v>0</v>
      </c>
      <c r="Z692" s="400">
        <v>0</v>
      </c>
      <c r="AA692" s="400">
        <v>27.309899999999999</v>
      </c>
      <c r="AB692" s="399" t="s">
        <v>27</v>
      </c>
    </row>
    <row r="693" spans="1:28" ht="14.55" customHeight="1">
      <c r="A693" s="398" t="s">
        <v>186</v>
      </c>
      <c r="B693" s="399" t="s">
        <v>1502</v>
      </c>
      <c r="C693" s="399" t="s">
        <v>1503</v>
      </c>
      <c r="D693" s="400">
        <v>12</v>
      </c>
      <c r="E693" s="400">
        <v>577</v>
      </c>
      <c r="F693" s="400">
        <v>0</v>
      </c>
      <c r="G693" s="400">
        <v>0</v>
      </c>
      <c r="H693" s="400">
        <v>12</v>
      </c>
      <c r="I693" s="400">
        <v>577</v>
      </c>
      <c r="J693" s="400">
        <v>10045</v>
      </c>
      <c r="K693" s="400">
        <v>303673</v>
      </c>
      <c r="L693" s="400">
        <v>0</v>
      </c>
      <c r="M693" s="400">
        <v>0</v>
      </c>
      <c r="N693" s="400">
        <v>0</v>
      </c>
      <c r="O693" s="400">
        <v>0</v>
      </c>
      <c r="P693" s="400">
        <v>0</v>
      </c>
      <c r="Q693" s="400">
        <v>0</v>
      </c>
      <c r="R693" s="400">
        <v>0</v>
      </c>
      <c r="S693" s="400">
        <v>0</v>
      </c>
      <c r="T693" s="400">
        <v>10045</v>
      </c>
      <c r="U693" s="400">
        <v>303673</v>
      </c>
      <c r="V693" s="400">
        <v>30.231300000000001</v>
      </c>
      <c r="W693" s="400">
        <v>0</v>
      </c>
      <c r="X693" s="400">
        <v>0</v>
      </c>
      <c r="Y693" s="400">
        <v>0</v>
      </c>
      <c r="Z693" s="400">
        <v>0</v>
      </c>
      <c r="AA693" s="400">
        <v>30.231300000000001</v>
      </c>
      <c r="AB693" s="399" t="s">
        <v>27</v>
      </c>
    </row>
    <row r="694" spans="1:28" ht="14.55" customHeight="1">
      <c r="A694" s="398" t="s">
        <v>186</v>
      </c>
      <c r="B694" s="399" t="s">
        <v>1504</v>
      </c>
      <c r="C694" s="399" t="s">
        <v>1505</v>
      </c>
      <c r="D694" s="400">
        <v>23</v>
      </c>
      <c r="E694" s="400">
        <v>877</v>
      </c>
      <c r="F694" s="400">
        <v>0</v>
      </c>
      <c r="G694" s="400">
        <v>0</v>
      </c>
      <c r="H694" s="400">
        <v>23</v>
      </c>
      <c r="I694" s="400">
        <v>877</v>
      </c>
      <c r="J694" s="400">
        <v>20901</v>
      </c>
      <c r="K694" s="400">
        <v>1280000</v>
      </c>
      <c r="L694" s="400">
        <v>0</v>
      </c>
      <c r="M694" s="400">
        <v>0</v>
      </c>
      <c r="N694" s="400">
        <v>0</v>
      </c>
      <c r="O694" s="400">
        <v>0</v>
      </c>
      <c r="P694" s="400">
        <v>0</v>
      </c>
      <c r="Q694" s="400">
        <v>0</v>
      </c>
      <c r="R694" s="400">
        <v>0</v>
      </c>
      <c r="S694" s="400">
        <v>0</v>
      </c>
      <c r="T694" s="400">
        <v>20901</v>
      </c>
      <c r="U694" s="400">
        <v>1280000</v>
      </c>
      <c r="V694" s="400">
        <v>61.241100000000003</v>
      </c>
      <c r="W694" s="400">
        <v>0</v>
      </c>
      <c r="X694" s="400">
        <v>0</v>
      </c>
      <c r="Y694" s="400">
        <v>0</v>
      </c>
      <c r="Z694" s="400">
        <v>0</v>
      </c>
      <c r="AA694" s="400">
        <v>61.241100000000003</v>
      </c>
      <c r="AB694" s="399" t="s">
        <v>27</v>
      </c>
    </row>
    <row r="695" spans="1:28" ht="14.55" customHeight="1">
      <c r="A695" s="398" t="s">
        <v>499</v>
      </c>
      <c r="B695" s="399" t="s">
        <v>1506</v>
      </c>
      <c r="C695" s="399" t="s">
        <v>1507</v>
      </c>
      <c r="D695" s="400">
        <v>4</v>
      </c>
      <c r="E695" s="400">
        <v>94</v>
      </c>
      <c r="F695" s="400">
        <v>0</v>
      </c>
      <c r="G695" s="400">
        <v>0</v>
      </c>
      <c r="H695" s="400">
        <v>4</v>
      </c>
      <c r="I695" s="400">
        <v>94</v>
      </c>
      <c r="J695" s="400">
        <v>1459</v>
      </c>
      <c r="K695" s="400">
        <v>103196</v>
      </c>
      <c r="L695" s="400">
        <v>0</v>
      </c>
      <c r="M695" s="400">
        <v>0</v>
      </c>
      <c r="N695" s="400">
        <v>0</v>
      </c>
      <c r="O695" s="400">
        <v>0</v>
      </c>
      <c r="P695" s="400">
        <v>0</v>
      </c>
      <c r="Q695" s="400">
        <v>0</v>
      </c>
      <c r="R695" s="400">
        <v>0</v>
      </c>
      <c r="S695" s="400">
        <v>0</v>
      </c>
      <c r="T695" s="400">
        <v>1459</v>
      </c>
      <c r="U695" s="400">
        <v>103196</v>
      </c>
      <c r="V695" s="400">
        <v>70.730599999999995</v>
      </c>
      <c r="W695" s="400">
        <v>0</v>
      </c>
      <c r="X695" s="400">
        <v>0</v>
      </c>
      <c r="Y695" s="400">
        <v>0</v>
      </c>
      <c r="Z695" s="400">
        <v>0</v>
      </c>
      <c r="AA695" s="400">
        <v>70.730599999999995</v>
      </c>
      <c r="AB695" s="399" t="s">
        <v>27</v>
      </c>
    </row>
    <row r="696" spans="1:28" ht="14.55" customHeight="1">
      <c r="A696" s="398" t="s">
        <v>186</v>
      </c>
      <c r="B696" s="399" t="s">
        <v>1508</v>
      </c>
      <c r="C696" s="399" t="s">
        <v>1509</v>
      </c>
      <c r="D696" s="400">
        <v>18</v>
      </c>
      <c r="E696" s="400">
        <v>843</v>
      </c>
      <c r="F696" s="400">
        <v>0</v>
      </c>
      <c r="G696" s="400">
        <v>0</v>
      </c>
      <c r="H696" s="400">
        <v>18</v>
      </c>
      <c r="I696" s="400">
        <v>843</v>
      </c>
      <c r="J696" s="400">
        <v>10829</v>
      </c>
      <c r="K696" s="400">
        <v>181289</v>
      </c>
      <c r="L696" s="400">
        <v>0</v>
      </c>
      <c r="M696" s="400">
        <v>0</v>
      </c>
      <c r="N696" s="400">
        <v>0</v>
      </c>
      <c r="O696" s="400">
        <v>0</v>
      </c>
      <c r="P696" s="400">
        <v>0</v>
      </c>
      <c r="Q696" s="400">
        <v>0</v>
      </c>
      <c r="R696" s="400">
        <v>0</v>
      </c>
      <c r="S696" s="400">
        <v>0</v>
      </c>
      <c r="T696" s="400">
        <v>10829</v>
      </c>
      <c r="U696" s="400">
        <v>181289</v>
      </c>
      <c r="V696" s="400">
        <v>16.741099999999999</v>
      </c>
      <c r="W696" s="400">
        <v>0</v>
      </c>
      <c r="X696" s="400">
        <v>0</v>
      </c>
      <c r="Y696" s="400">
        <v>0</v>
      </c>
      <c r="Z696" s="400">
        <v>0</v>
      </c>
      <c r="AA696" s="400">
        <v>16.741099999999999</v>
      </c>
      <c r="AB696" s="399" t="s">
        <v>27</v>
      </c>
    </row>
    <row r="697" spans="1:28" ht="14.55" customHeight="1">
      <c r="A697" s="398" t="s">
        <v>186</v>
      </c>
      <c r="B697" s="399" t="s">
        <v>1510</v>
      </c>
      <c r="C697" s="399" t="s">
        <v>1511</v>
      </c>
      <c r="D697" s="400">
        <v>1</v>
      </c>
      <c r="E697" s="400">
        <v>19</v>
      </c>
      <c r="F697" s="400">
        <v>0</v>
      </c>
      <c r="G697" s="400">
        <v>0</v>
      </c>
      <c r="H697" s="400">
        <v>1</v>
      </c>
      <c r="I697" s="400">
        <v>19</v>
      </c>
      <c r="J697" s="400">
        <v>588</v>
      </c>
      <c r="K697" s="400">
        <v>29400</v>
      </c>
      <c r="L697" s="400">
        <v>0</v>
      </c>
      <c r="M697" s="400">
        <v>0</v>
      </c>
      <c r="N697" s="400">
        <v>0</v>
      </c>
      <c r="O697" s="400">
        <v>0</v>
      </c>
      <c r="P697" s="400">
        <v>0</v>
      </c>
      <c r="Q697" s="400">
        <v>0</v>
      </c>
      <c r="R697" s="400">
        <v>0</v>
      </c>
      <c r="S697" s="400">
        <v>0</v>
      </c>
      <c r="T697" s="400">
        <v>588</v>
      </c>
      <c r="U697" s="400">
        <v>29400</v>
      </c>
      <c r="V697" s="400">
        <v>50</v>
      </c>
      <c r="W697" s="400">
        <v>0</v>
      </c>
      <c r="X697" s="400">
        <v>0</v>
      </c>
      <c r="Y697" s="400">
        <v>0</v>
      </c>
      <c r="Z697" s="400">
        <v>0</v>
      </c>
      <c r="AA697" s="400">
        <v>50</v>
      </c>
      <c r="AB697" s="399" t="s">
        <v>27</v>
      </c>
    </row>
    <row r="698" spans="1:28" ht="14.55" customHeight="1">
      <c r="A698" s="398" t="s">
        <v>164</v>
      </c>
      <c r="B698" s="399" t="s">
        <v>1512</v>
      </c>
      <c r="C698" s="399" t="s">
        <v>1513</v>
      </c>
      <c r="D698" s="400">
        <v>32</v>
      </c>
      <c r="E698" s="400">
        <v>802</v>
      </c>
      <c r="F698" s="400">
        <v>0</v>
      </c>
      <c r="G698" s="400">
        <v>0</v>
      </c>
      <c r="H698" s="400">
        <v>32</v>
      </c>
      <c r="I698" s="400">
        <v>802</v>
      </c>
      <c r="J698" s="400">
        <v>793</v>
      </c>
      <c r="K698" s="400">
        <v>83265</v>
      </c>
      <c r="L698" s="400">
        <v>0</v>
      </c>
      <c r="M698" s="400">
        <v>0</v>
      </c>
      <c r="N698" s="400">
        <v>0</v>
      </c>
      <c r="O698" s="400">
        <v>0</v>
      </c>
      <c r="P698" s="400">
        <v>0</v>
      </c>
      <c r="Q698" s="400">
        <v>0</v>
      </c>
      <c r="R698" s="400">
        <v>0</v>
      </c>
      <c r="S698" s="400">
        <v>0</v>
      </c>
      <c r="T698" s="400">
        <v>793</v>
      </c>
      <c r="U698" s="400">
        <v>83265</v>
      </c>
      <c r="V698" s="400">
        <v>105</v>
      </c>
      <c r="W698" s="400">
        <v>0</v>
      </c>
      <c r="X698" s="400">
        <v>0</v>
      </c>
      <c r="Y698" s="400">
        <v>0</v>
      </c>
      <c r="Z698" s="400">
        <v>0</v>
      </c>
      <c r="AA698" s="400">
        <v>105</v>
      </c>
      <c r="AB698" s="399" t="s">
        <v>27</v>
      </c>
    </row>
    <row r="699" spans="1:28" ht="14.55" customHeight="1">
      <c r="A699" s="398" t="s">
        <v>186</v>
      </c>
      <c r="B699" s="399" t="s">
        <v>1514</v>
      </c>
      <c r="C699" s="399" t="s">
        <v>1515</v>
      </c>
      <c r="D699" s="400">
        <v>10</v>
      </c>
      <c r="E699" s="400">
        <v>480</v>
      </c>
      <c r="F699" s="400">
        <v>0</v>
      </c>
      <c r="G699" s="400">
        <v>0</v>
      </c>
      <c r="H699" s="400">
        <v>10</v>
      </c>
      <c r="I699" s="400">
        <v>480</v>
      </c>
      <c r="J699" s="400">
        <v>11215</v>
      </c>
      <c r="K699" s="400">
        <v>345714</v>
      </c>
      <c r="L699" s="400">
        <v>0</v>
      </c>
      <c r="M699" s="400">
        <v>0</v>
      </c>
      <c r="N699" s="400">
        <v>0</v>
      </c>
      <c r="O699" s="400">
        <v>0</v>
      </c>
      <c r="P699" s="400">
        <v>0</v>
      </c>
      <c r="Q699" s="400">
        <v>0</v>
      </c>
      <c r="R699" s="400">
        <v>0</v>
      </c>
      <c r="S699" s="400">
        <v>0</v>
      </c>
      <c r="T699" s="400">
        <v>11215</v>
      </c>
      <c r="U699" s="400">
        <v>345714</v>
      </c>
      <c r="V699" s="400">
        <v>30.826000000000001</v>
      </c>
      <c r="W699" s="400">
        <v>0</v>
      </c>
      <c r="X699" s="400">
        <v>0</v>
      </c>
      <c r="Y699" s="400">
        <v>0</v>
      </c>
      <c r="Z699" s="400">
        <v>0</v>
      </c>
      <c r="AA699" s="400">
        <v>30.826000000000001</v>
      </c>
      <c r="AB699" s="399" t="s">
        <v>27</v>
      </c>
    </row>
    <row r="700" spans="1:28" ht="14.55" customHeight="1">
      <c r="A700" s="398" t="s">
        <v>480</v>
      </c>
      <c r="B700" s="399" t="s">
        <v>1516</v>
      </c>
      <c r="C700" s="399" t="s">
        <v>1517</v>
      </c>
      <c r="D700" s="400">
        <v>5</v>
      </c>
      <c r="E700" s="400">
        <v>253</v>
      </c>
      <c r="F700" s="400">
        <v>0</v>
      </c>
      <c r="G700" s="400">
        <v>0</v>
      </c>
      <c r="H700" s="400">
        <v>5</v>
      </c>
      <c r="I700" s="400">
        <v>253</v>
      </c>
      <c r="J700" s="400">
        <v>765</v>
      </c>
      <c r="K700" s="400">
        <v>16568</v>
      </c>
      <c r="L700" s="400">
        <v>0</v>
      </c>
      <c r="M700" s="400">
        <v>0</v>
      </c>
      <c r="N700" s="400">
        <v>0</v>
      </c>
      <c r="O700" s="400">
        <v>0</v>
      </c>
      <c r="P700" s="400">
        <v>0</v>
      </c>
      <c r="Q700" s="400">
        <v>0</v>
      </c>
      <c r="R700" s="400">
        <v>0</v>
      </c>
      <c r="S700" s="400">
        <v>0</v>
      </c>
      <c r="T700" s="400">
        <v>765</v>
      </c>
      <c r="U700" s="400">
        <v>16568</v>
      </c>
      <c r="V700" s="400">
        <v>21.657499999999999</v>
      </c>
      <c r="W700" s="400">
        <v>0</v>
      </c>
      <c r="X700" s="400">
        <v>0</v>
      </c>
      <c r="Y700" s="400">
        <v>0</v>
      </c>
      <c r="Z700" s="400">
        <v>0</v>
      </c>
      <c r="AA700" s="400">
        <v>21.657499999999999</v>
      </c>
      <c r="AB700" s="399" t="s">
        <v>27</v>
      </c>
    </row>
    <row r="701" spans="1:28" ht="14.55" customHeight="1">
      <c r="A701" s="398" t="s">
        <v>186</v>
      </c>
      <c r="B701" s="399" t="s">
        <v>1518</v>
      </c>
      <c r="C701" s="399" t="s">
        <v>1519</v>
      </c>
      <c r="D701" s="400">
        <v>71</v>
      </c>
      <c r="E701" s="400">
        <v>3131</v>
      </c>
      <c r="F701" s="400">
        <v>0</v>
      </c>
      <c r="G701" s="400">
        <v>0</v>
      </c>
      <c r="H701" s="400">
        <v>71</v>
      </c>
      <c r="I701" s="400">
        <v>3131</v>
      </c>
      <c r="J701" s="400">
        <v>75069</v>
      </c>
      <c r="K701" s="400">
        <v>1951794</v>
      </c>
      <c r="L701" s="400">
        <v>0</v>
      </c>
      <c r="M701" s="400">
        <v>0</v>
      </c>
      <c r="N701" s="400">
        <v>0</v>
      </c>
      <c r="O701" s="400">
        <v>0</v>
      </c>
      <c r="P701" s="400">
        <v>0</v>
      </c>
      <c r="Q701" s="400">
        <v>0</v>
      </c>
      <c r="R701" s="400">
        <v>0</v>
      </c>
      <c r="S701" s="400">
        <v>0</v>
      </c>
      <c r="T701" s="400">
        <v>75069</v>
      </c>
      <c r="U701" s="400">
        <v>1951794</v>
      </c>
      <c r="V701" s="400">
        <v>26</v>
      </c>
      <c r="W701" s="400">
        <v>0</v>
      </c>
      <c r="X701" s="400">
        <v>0</v>
      </c>
      <c r="Y701" s="400">
        <v>0</v>
      </c>
      <c r="Z701" s="400">
        <v>0</v>
      </c>
      <c r="AA701" s="400">
        <v>26</v>
      </c>
      <c r="AB701" s="399" t="s">
        <v>27</v>
      </c>
    </row>
    <row r="702" spans="1:28" ht="14.55" customHeight="1">
      <c r="A702" s="398" t="s">
        <v>186</v>
      </c>
      <c r="B702" s="399" t="s">
        <v>1520</v>
      </c>
      <c r="C702" s="399" t="s">
        <v>1521</v>
      </c>
      <c r="D702" s="400">
        <v>14</v>
      </c>
      <c r="E702" s="400">
        <v>505</v>
      </c>
      <c r="F702" s="400">
        <v>0</v>
      </c>
      <c r="G702" s="400">
        <v>0</v>
      </c>
      <c r="H702" s="400">
        <v>14</v>
      </c>
      <c r="I702" s="400">
        <v>505</v>
      </c>
      <c r="J702" s="400">
        <v>10348</v>
      </c>
      <c r="K702" s="400">
        <v>253180</v>
      </c>
      <c r="L702" s="400">
        <v>0</v>
      </c>
      <c r="M702" s="400">
        <v>0</v>
      </c>
      <c r="N702" s="400">
        <v>0</v>
      </c>
      <c r="O702" s="400">
        <v>0</v>
      </c>
      <c r="P702" s="400">
        <v>0</v>
      </c>
      <c r="Q702" s="400">
        <v>0</v>
      </c>
      <c r="R702" s="400">
        <v>0</v>
      </c>
      <c r="S702" s="400">
        <v>0</v>
      </c>
      <c r="T702" s="400">
        <v>10348</v>
      </c>
      <c r="U702" s="400">
        <v>253180</v>
      </c>
      <c r="V702" s="400">
        <v>24.4666</v>
      </c>
      <c r="W702" s="400">
        <v>0</v>
      </c>
      <c r="X702" s="400">
        <v>0</v>
      </c>
      <c r="Y702" s="400">
        <v>0</v>
      </c>
      <c r="Z702" s="400">
        <v>0</v>
      </c>
      <c r="AA702" s="400">
        <v>24.4666</v>
      </c>
      <c r="AB702" s="399" t="s">
        <v>27</v>
      </c>
    </row>
    <row r="703" spans="1:28" ht="14.55" customHeight="1">
      <c r="A703" s="398" t="s">
        <v>164</v>
      </c>
      <c r="B703" s="399" t="s">
        <v>1522</v>
      </c>
      <c r="C703" s="399" t="s">
        <v>1523</v>
      </c>
      <c r="D703" s="400">
        <v>26</v>
      </c>
      <c r="E703" s="400">
        <v>858</v>
      </c>
      <c r="F703" s="400">
        <v>0</v>
      </c>
      <c r="G703" s="400">
        <v>0</v>
      </c>
      <c r="H703" s="400">
        <v>26</v>
      </c>
      <c r="I703" s="400">
        <v>858</v>
      </c>
      <c r="J703" s="400">
        <v>9395</v>
      </c>
      <c r="K703" s="400">
        <v>1959669</v>
      </c>
      <c r="L703" s="400">
        <v>0</v>
      </c>
      <c r="M703" s="400">
        <v>0</v>
      </c>
      <c r="N703" s="400">
        <v>0</v>
      </c>
      <c r="O703" s="400">
        <v>0</v>
      </c>
      <c r="P703" s="400">
        <v>0</v>
      </c>
      <c r="Q703" s="400">
        <v>0</v>
      </c>
      <c r="R703" s="400">
        <v>0</v>
      </c>
      <c r="S703" s="400">
        <v>0</v>
      </c>
      <c r="T703" s="400">
        <v>9395</v>
      </c>
      <c r="U703" s="400">
        <v>1959669</v>
      </c>
      <c r="V703" s="400">
        <v>208.5864</v>
      </c>
      <c r="W703" s="400">
        <v>0</v>
      </c>
      <c r="X703" s="400">
        <v>0</v>
      </c>
      <c r="Y703" s="400">
        <v>0</v>
      </c>
      <c r="Z703" s="400">
        <v>0</v>
      </c>
      <c r="AA703" s="400">
        <v>208.5864</v>
      </c>
      <c r="AB703" s="399" t="s">
        <v>27</v>
      </c>
    </row>
    <row r="704" spans="1:28" ht="14.55" customHeight="1">
      <c r="A704" s="398" t="s">
        <v>464</v>
      </c>
      <c r="B704" s="399" t="s">
        <v>1524</v>
      </c>
      <c r="C704" s="399" t="s">
        <v>1525</v>
      </c>
      <c r="D704" s="400">
        <v>1</v>
      </c>
      <c r="E704" s="400">
        <v>9</v>
      </c>
      <c r="F704" s="400">
        <v>1</v>
      </c>
      <c r="G704" s="400">
        <v>9</v>
      </c>
      <c r="H704" s="400">
        <v>0</v>
      </c>
      <c r="I704" s="400">
        <v>0</v>
      </c>
      <c r="J704" s="400">
        <v>645</v>
      </c>
      <c r="K704" s="400">
        <v>32250</v>
      </c>
      <c r="L704" s="400">
        <v>0</v>
      </c>
      <c r="M704" s="400">
        <v>0</v>
      </c>
      <c r="N704" s="400">
        <v>0</v>
      </c>
      <c r="O704" s="400">
        <v>0</v>
      </c>
      <c r="P704" s="400">
        <v>0</v>
      </c>
      <c r="Q704" s="400">
        <v>0</v>
      </c>
      <c r="R704" s="400">
        <v>645</v>
      </c>
      <c r="S704" s="400">
        <v>32250</v>
      </c>
      <c r="T704" s="400">
        <v>0</v>
      </c>
      <c r="U704" s="400">
        <v>0</v>
      </c>
      <c r="V704" s="400">
        <v>50</v>
      </c>
      <c r="W704" s="400">
        <v>0</v>
      </c>
      <c r="X704" s="400">
        <v>0</v>
      </c>
      <c r="Y704" s="400">
        <v>0</v>
      </c>
      <c r="Z704" s="400">
        <v>50</v>
      </c>
      <c r="AA704" s="400">
        <v>0</v>
      </c>
      <c r="AB704" s="399" t="s">
        <v>27</v>
      </c>
    </row>
    <row r="705" spans="1:28" ht="14.55" customHeight="1">
      <c r="A705" s="398" t="s">
        <v>186</v>
      </c>
      <c r="B705" s="399" t="s">
        <v>1526</v>
      </c>
      <c r="C705" s="399" t="s">
        <v>1527</v>
      </c>
      <c r="D705" s="400">
        <v>9</v>
      </c>
      <c r="E705" s="400">
        <v>366</v>
      </c>
      <c r="F705" s="400">
        <v>0</v>
      </c>
      <c r="G705" s="400">
        <v>0</v>
      </c>
      <c r="H705" s="400">
        <v>9</v>
      </c>
      <c r="I705" s="400">
        <v>366</v>
      </c>
      <c r="J705" s="400">
        <v>10287</v>
      </c>
      <c r="K705" s="400">
        <v>451231</v>
      </c>
      <c r="L705" s="400">
        <v>0</v>
      </c>
      <c r="M705" s="400">
        <v>0</v>
      </c>
      <c r="N705" s="400">
        <v>0</v>
      </c>
      <c r="O705" s="400">
        <v>0</v>
      </c>
      <c r="P705" s="400">
        <v>0</v>
      </c>
      <c r="Q705" s="400">
        <v>0</v>
      </c>
      <c r="R705" s="400">
        <v>0</v>
      </c>
      <c r="S705" s="400">
        <v>0</v>
      </c>
      <c r="T705" s="400">
        <v>10287</v>
      </c>
      <c r="U705" s="400">
        <v>451231</v>
      </c>
      <c r="V705" s="400">
        <v>43.864199999999997</v>
      </c>
      <c r="W705" s="400">
        <v>0</v>
      </c>
      <c r="X705" s="400">
        <v>0</v>
      </c>
      <c r="Y705" s="400">
        <v>0</v>
      </c>
      <c r="Z705" s="400">
        <v>0</v>
      </c>
      <c r="AA705" s="400">
        <v>43.864199999999997</v>
      </c>
      <c r="AB705" s="399" t="s">
        <v>27</v>
      </c>
    </row>
    <row r="706" spans="1:28" ht="14.55" customHeight="1">
      <c r="A706" s="398" t="s">
        <v>100</v>
      </c>
      <c r="B706" s="399" t="s">
        <v>1528</v>
      </c>
      <c r="C706" s="399" t="s">
        <v>1529</v>
      </c>
      <c r="D706" s="400">
        <v>29</v>
      </c>
      <c r="E706" s="400">
        <v>1022</v>
      </c>
      <c r="F706" s="400">
        <v>0</v>
      </c>
      <c r="G706" s="400">
        <v>0</v>
      </c>
      <c r="H706" s="400">
        <v>29</v>
      </c>
      <c r="I706" s="400">
        <v>1022</v>
      </c>
      <c r="J706" s="400">
        <v>8603</v>
      </c>
      <c r="K706" s="400">
        <v>989742</v>
      </c>
      <c r="L706" s="400">
        <v>0</v>
      </c>
      <c r="M706" s="400">
        <v>0</v>
      </c>
      <c r="N706" s="400">
        <v>0</v>
      </c>
      <c r="O706" s="400">
        <v>0</v>
      </c>
      <c r="P706" s="400">
        <v>0</v>
      </c>
      <c r="Q706" s="400">
        <v>0</v>
      </c>
      <c r="R706" s="400">
        <v>0</v>
      </c>
      <c r="S706" s="400">
        <v>0</v>
      </c>
      <c r="T706" s="400">
        <v>8603</v>
      </c>
      <c r="U706" s="400">
        <v>989742</v>
      </c>
      <c r="V706" s="400">
        <v>115.0461</v>
      </c>
      <c r="W706" s="400">
        <v>0</v>
      </c>
      <c r="X706" s="400">
        <v>0</v>
      </c>
      <c r="Y706" s="400">
        <v>0</v>
      </c>
      <c r="Z706" s="400">
        <v>0</v>
      </c>
      <c r="AA706" s="400">
        <v>115.0461</v>
      </c>
      <c r="AB706" s="399" t="s">
        <v>27</v>
      </c>
    </row>
    <row r="707" spans="1:28" ht="14.55" customHeight="1">
      <c r="A707" s="398" t="s">
        <v>186</v>
      </c>
      <c r="B707" s="399" t="s">
        <v>1530</v>
      </c>
      <c r="C707" s="399" t="s">
        <v>1531</v>
      </c>
      <c r="D707" s="400">
        <v>14</v>
      </c>
      <c r="E707" s="400">
        <v>620</v>
      </c>
      <c r="F707" s="400">
        <v>0</v>
      </c>
      <c r="G707" s="400">
        <v>0</v>
      </c>
      <c r="H707" s="400">
        <v>14</v>
      </c>
      <c r="I707" s="400">
        <v>620</v>
      </c>
      <c r="J707" s="400">
        <v>22043</v>
      </c>
      <c r="K707" s="400">
        <v>753390</v>
      </c>
      <c r="L707" s="400">
        <v>0</v>
      </c>
      <c r="M707" s="400">
        <v>0</v>
      </c>
      <c r="N707" s="400">
        <v>0</v>
      </c>
      <c r="O707" s="400">
        <v>0</v>
      </c>
      <c r="P707" s="400">
        <v>0</v>
      </c>
      <c r="Q707" s="400">
        <v>0</v>
      </c>
      <c r="R707" s="400">
        <v>0</v>
      </c>
      <c r="S707" s="400">
        <v>0</v>
      </c>
      <c r="T707" s="400">
        <v>22043</v>
      </c>
      <c r="U707" s="400">
        <v>753390</v>
      </c>
      <c r="V707" s="400">
        <v>34.178199999999997</v>
      </c>
      <c r="W707" s="400">
        <v>0</v>
      </c>
      <c r="X707" s="400">
        <v>0</v>
      </c>
      <c r="Y707" s="400">
        <v>0</v>
      </c>
      <c r="Z707" s="400">
        <v>0</v>
      </c>
      <c r="AA707" s="400">
        <v>34.178199999999997</v>
      </c>
      <c r="AB707" s="399" t="s">
        <v>27</v>
      </c>
    </row>
    <row r="708" spans="1:28" ht="14.55" customHeight="1">
      <c r="A708" s="398" t="s">
        <v>186</v>
      </c>
      <c r="B708" s="399" t="s">
        <v>1532</v>
      </c>
      <c r="C708" s="399" t="s">
        <v>1533</v>
      </c>
      <c r="D708" s="400">
        <v>196</v>
      </c>
      <c r="E708" s="400">
        <v>8992</v>
      </c>
      <c r="F708" s="400">
        <v>0</v>
      </c>
      <c r="G708" s="400">
        <v>0</v>
      </c>
      <c r="H708" s="400">
        <v>196</v>
      </c>
      <c r="I708" s="400">
        <v>8992</v>
      </c>
      <c r="J708" s="400">
        <v>281585</v>
      </c>
      <c r="K708" s="400">
        <v>6054077</v>
      </c>
      <c r="L708" s="400">
        <v>0</v>
      </c>
      <c r="M708" s="400">
        <v>0</v>
      </c>
      <c r="N708" s="400">
        <v>0</v>
      </c>
      <c r="O708" s="400">
        <v>0</v>
      </c>
      <c r="P708" s="400">
        <v>0</v>
      </c>
      <c r="Q708" s="400">
        <v>0</v>
      </c>
      <c r="R708" s="400">
        <v>0</v>
      </c>
      <c r="S708" s="400">
        <v>0</v>
      </c>
      <c r="T708" s="400">
        <v>281585</v>
      </c>
      <c r="U708" s="400">
        <v>6054077</v>
      </c>
      <c r="V708" s="400">
        <v>21.5</v>
      </c>
      <c r="W708" s="400">
        <v>0</v>
      </c>
      <c r="X708" s="400">
        <v>0</v>
      </c>
      <c r="Y708" s="400">
        <v>0</v>
      </c>
      <c r="Z708" s="400">
        <v>0</v>
      </c>
      <c r="AA708" s="400">
        <v>21.5</v>
      </c>
      <c r="AB708" s="399" t="s">
        <v>27</v>
      </c>
    </row>
    <row r="709" spans="1:28" ht="14.55" customHeight="1">
      <c r="A709" s="398" t="s">
        <v>1209</v>
      </c>
      <c r="B709" s="399" t="s">
        <v>1534</v>
      </c>
      <c r="C709" s="399" t="s">
        <v>1535</v>
      </c>
      <c r="D709" s="400">
        <v>18</v>
      </c>
      <c r="E709" s="400">
        <v>128</v>
      </c>
      <c r="F709" s="400">
        <v>0</v>
      </c>
      <c r="G709" s="400">
        <v>0</v>
      </c>
      <c r="H709" s="400">
        <v>18</v>
      </c>
      <c r="I709" s="400">
        <v>128</v>
      </c>
      <c r="J709" s="400">
        <v>1700</v>
      </c>
      <c r="K709" s="400">
        <v>442000</v>
      </c>
      <c r="L709" s="400">
        <v>0</v>
      </c>
      <c r="M709" s="400">
        <v>0</v>
      </c>
      <c r="N709" s="400">
        <v>0</v>
      </c>
      <c r="O709" s="400">
        <v>0</v>
      </c>
      <c r="P709" s="400">
        <v>0</v>
      </c>
      <c r="Q709" s="400">
        <v>0</v>
      </c>
      <c r="R709" s="400">
        <v>0</v>
      </c>
      <c r="S709" s="400">
        <v>0</v>
      </c>
      <c r="T709" s="400">
        <v>1700</v>
      </c>
      <c r="U709" s="400">
        <v>442000</v>
      </c>
      <c r="V709" s="400">
        <v>260</v>
      </c>
      <c r="W709" s="400">
        <v>0</v>
      </c>
      <c r="X709" s="400">
        <v>0</v>
      </c>
      <c r="Y709" s="400">
        <v>0</v>
      </c>
      <c r="Z709" s="400">
        <v>0</v>
      </c>
      <c r="AA709" s="400">
        <v>260</v>
      </c>
      <c r="AB709" s="399" t="s">
        <v>27</v>
      </c>
    </row>
    <row r="710" spans="1:28" ht="14.55" customHeight="1">
      <c r="A710" s="398" t="s">
        <v>141</v>
      </c>
      <c r="B710" s="399" t="s">
        <v>1536</v>
      </c>
      <c r="C710" s="399" t="s">
        <v>1537</v>
      </c>
      <c r="D710" s="400">
        <v>3</v>
      </c>
      <c r="E710" s="400">
        <v>64</v>
      </c>
      <c r="F710" s="400">
        <v>0</v>
      </c>
      <c r="G710" s="400">
        <v>0</v>
      </c>
      <c r="H710" s="400">
        <v>3</v>
      </c>
      <c r="I710" s="400">
        <v>64</v>
      </c>
      <c r="J710" s="400">
        <v>698</v>
      </c>
      <c r="K710" s="400">
        <v>67462</v>
      </c>
      <c r="L710" s="400">
        <v>0</v>
      </c>
      <c r="M710" s="400">
        <v>0</v>
      </c>
      <c r="N710" s="400">
        <v>0</v>
      </c>
      <c r="O710" s="400">
        <v>0</v>
      </c>
      <c r="P710" s="400">
        <v>0</v>
      </c>
      <c r="Q710" s="400">
        <v>0</v>
      </c>
      <c r="R710" s="400">
        <v>0</v>
      </c>
      <c r="S710" s="400">
        <v>0</v>
      </c>
      <c r="T710" s="400">
        <v>698</v>
      </c>
      <c r="U710" s="400">
        <v>67462</v>
      </c>
      <c r="V710" s="400">
        <v>96.650400000000005</v>
      </c>
      <c r="W710" s="400">
        <v>0</v>
      </c>
      <c r="X710" s="400">
        <v>0</v>
      </c>
      <c r="Y710" s="400">
        <v>0</v>
      </c>
      <c r="Z710" s="400">
        <v>0</v>
      </c>
      <c r="AA710" s="400">
        <v>96.650400000000005</v>
      </c>
      <c r="AB710" s="399" t="s">
        <v>27</v>
      </c>
    </row>
    <row r="711" spans="1:28" ht="14.55" customHeight="1">
      <c r="A711" s="398" t="s">
        <v>615</v>
      </c>
      <c r="B711" s="399" t="s">
        <v>1538</v>
      </c>
      <c r="C711" s="399" t="s">
        <v>1539</v>
      </c>
      <c r="D711" s="400">
        <v>66</v>
      </c>
      <c r="E711" s="400">
        <v>1508</v>
      </c>
      <c r="F711" s="400">
        <v>66</v>
      </c>
      <c r="G711" s="400">
        <v>1508</v>
      </c>
      <c r="H711" s="400">
        <v>0</v>
      </c>
      <c r="I711" s="400">
        <v>0</v>
      </c>
      <c r="J711" s="400">
        <v>159523</v>
      </c>
      <c r="K711" s="400">
        <v>3988075</v>
      </c>
      <c r="L711" s="400">
        <v>0</v>
      </c>
      <c r="M711" s="400">
        <v>0</v>
      </c>
      <c r="N711" s="400">
        <v>0</v>
      </c>
      <c r="O711" s="400">
        <v>0</v>
      </c>
      <c r="P711" s="400">
        <v>0</v>
      </c>
      <c r="Q711" s="400">
        <v>0</v>
      </c>
      <c r="R711" s="400">
        <v>159523</v>
      </c>
      <c r="S711" s="400">
        <v>3988075</v>
      </c>
      <c r="T711" s="400">
        <v>0</v>
      </c>
      <c r="U711" s="400">
        <v>0</v>
      </c>
      <c r="V711" s="400">
        <v>25</v>
      </c>
      <c r="W711" s="400">
        <v>0</v>
      </c>
      <c r="X711" s="400">
        <v>0</v>
      </c>
      <c r="Y711" s="400">
        <v>0</v>
      </c>
      <c r="Z711" s="400">
        <v>25</v>
      </c>
      <c r="AA711" s="400">
        <v>0</v>
      </c>
      <c r="AB711" s="399" t="s">
        <v>27</v>
      </c>
    </row>
    <row r="712" spans="1:28" ht="14.55" customHeight="1">
      <c r="A712" s="398" t="s">
        <v>186</v>
      </c>
      <c r="B712" s="399" t="s">
        <v>1540</v>
      </c>
      <c r="C712" s="399" t="s">
        <v>1541</v>
      </c>
      <c r="D712" s="400">
        <v>179</v>
      </c>
      <c r="E712" s="400">
        <v>8432</v>
      </c>
      <c r="F712" s="400">
        <v>0</v>
      </c>
      <c r="G712" s="400">
        <v>0</v>
      </c>
      <c r="H712" s="400">
        <v>179</v>
      </c>
      <c r="I712" s="400">
        <v>8432</v>
      </c>
      <c r="J712" s="400">
        <v>219765</v>
      </c>
      <c r="K712" s="400">
        <v>5494125</v>
      </c>
      <c r="L712" s="400">
        <v>0</v>
      </c>
      <c r="M712" s="400">
        <v>0</v>
      </c>
      <c r="N712" s="400">
        <v>0</v>
      </c>
      <c r="O712" s="400">
        <v>0</v>
      </c>
      <c r="P712" s="400">
        <v>0</v>
      </c>
      <c r="Q712" s="400">
        <v>0</v>
      </c>
      <c r="R712" s="400">
        <v>0</v>
      </c>
      <c r="S712" s="400">
        <v>0</v>
      </c>
      <c r="T712" s="400">
        <v>219765</v>
      </c>
      <c r="U712" s="400">
        <v>5494125</v>
      </c>
      <c r="V712" s="400">
        <v>25</v>
      </c>
      <c r="W712" s="400">
        <v>0</v>
      </c>
      <c r="X712" s="400">
        <v>0</v>
      </c>
      <c r="Y712" s="400">
        <v>0</v>
      </c>
      <c r="Z712" s="400">
        <v>0</v>
      </c>
      <c r="AA712" s="400">
        <v>25</v>
      </c>
      <c r="AB712" s="399" t="s">
        <v>27</v>
      </c>
    </row>
    <row r="713" spans="1:28" ht="14.55" customHeight="1">
      <c r="A713" s="398" t="s">
        <v>100</v>
      </c>
      <c r="B713" s="399" t="s">
        <v>1542</v>
      </c>
      <c r="C713" s="399" t="s">
        <v>1543</v>
      </c>
      <c r="D713" s="400">
        <v>269</v>
      </c>
      <c r="E713" s="400">
        <v>4683</v>
      </c>
      <c r="F713" s="400">
        <v>269</v>
      </c>
      <c r="G713" s="400">
        <v>4683</v>
      </c>
      <c r="H713" s="400">
        <v>0</v>
      </c>
      <c r="I713" s="400">
        <v>0</v>
      </c>
      <c r="J713" s="400">
        <v>3526</v>
      </c>
      <c r="K713" s="400">
        <v>97475</v>
      </c>
      <c r="L713" s="400">
        <v>29</v>
      </c>
      <c r="M713" s="400">
        <v>19900</v>
      </c>
      <c r="N713" s="400">
        <v>80</v>
      </c>
      <c r="O713" s="400">
        <v>9235</v>
      </c>
      <c r="P713" s="400">
        <v>0</v>
      </c>
      <c r="Q713" s="400">
        <v>0</v>
      </c>
      <c r="R713" s="400">
        <v>3417</v>
      </c>
      <c r="S713" s="400">
        <v>68340</v>
      </c>
      <c r="T713" s="400">
        <v>0</v>
      </c>
      <c r="U713" s="400">
        <v>0</v>
      </c>
      <c r="V713" s="400">
        <v>27.644600000000001</v>
      </c>
      <c r="W713" s="400">
        <v>686.20690000000002</v>
      </c>
      <c r="X713" s="400">
        <v>115.4375</v>
      </c>
      <c r="Y713" s="400">
        <v>0</v>
      </c>
      <c r="Z713" s="400">
        <v>20</v>
      </c>
      <c r="AA713" s="400">
        <v>0</v>
      </c>
      <c r="AB713" s="399" t="s">
        <v>27</v>
      </c>
    </row>
    <row r="714" spans="1:28" ht="14.55" customHeight="1">
      <c r="A714" s="398" t="s">
        <v>141</v>
      </c>
      <c r="B714" s="399" t="s">
        <v>1544</v>
      </c>
      <c r="C714" s="399" t="s">
        <v>1545</v>
      </c>
      <c r="D714" s="400">
        <v>0</v>
      </c>
      <c r="E714" s="400">
        <v>0</v>
      </c>
      <c r="F714" s="400">
        <v>0</v>
      </c>
      <c r="G714" s="400">
        <v>0</v>
      </c>
      <c r="H714" s="400">
        <v>0</v>
      </c>
      <c r="I714" s="400">
        <v>0</v>
      </c>
      <c r="J714" s="400">
        <v>0</v>
      </c>
      <c r="K714" s="400">
        <v>0</v>
      </c>
      <c r="L714" s="400">
        <v>0</v>
      </c>
      <c r="M714" s="400">
        <v>0</v>
      </c>
      <c r="N714" s="400">
        <v>0</v>
      </c>
      <c r="O714" s="400">
        <v>0</v>
      </c>
      <c r="P714" s="400">
        <v>0</v>
      </c>
      <c r="Q714" s="400">
        <v>0</v>
      </c>
      <c r="R714" s="400">
        <v>0</v>
      </c>
      <c r="S714" s="400">
        <v>0</v>
      </c>
      <c r="T714" s="400">
        <v>0</v>
      </c>
      <c r="U714" s="400">
        <v>0</v>
      </c>
      <c r="V714" s="400">
        <v>0</v>
      </c>
      <c r="W714" s="400">
        <v>0</v>
      </c>
      <c r="X714" s="400">
        <v>0</v>
      </c>
      <c r="Y714" s="400">
        <v>0</v>
      </c>
      <c r="Z714" s="400">
        <v>0</v>
      </c>
      <c r="AA714" s="400">
        <v>0</v>
      </c>
      <c r="AB714" s="399" t="s">
        <v>27</v>
      </c>
    </row>
    <row r="715" spans="1:28" ht="14.55" customHeight="1">
      <c r="A715" s="398" t="s">
        <v>186</v>
      </c>
      <c r="B715" s="399" t="s">
        <v>1546</v>
      </c>
      <c r="C715" s="399" t="s">
        <v>1547</v>
      </c>
      <c r="D715" s="400">
        <v>11</v>
      </c>
      <c r="E715" s="400">
        <v>415</v>
      </c>
      <c r="F715" s="400">
        <v>0</v>
      </c>
      <c r="G715" s="400">
        <v>0</v>
      </c>
      <c r="H715" s="400">
        <v>11</v>
      </c>
      <c r="I715" s="400">
        <v>415</v>
      </c>
      <c r="J715" s="400">
        <v>9668</v>
      </c>
      <c r="K715" s="400">
        <v>276540</v>
      </c>
      <c r="L715" s="400">
        <v>0</v>
      </c>
      <c r="M715" s="400">
        <v>0</v>
      </c>
      <c r="N715" s="400">
        <v>0</v>
      </c>
      <c r="O715" s="400">
        <v>0</v>
      </c>
      <c r="P715" s="400">
        <v>0</v>
      </c>
      <c r="Q715" s="400">
        <v>0</v>
      </c>
      <c r="R715" s="400">
        <v>0</v>
      </c>
      <c r="S715" s="400">
        <v>0</v>
      </c>
      <c r="T715" s="400">
        <v>9668</v>
      </c>
      <c r="U715" s="400">
        <v>276540</v>
      </c>
      <c r="V715" s="400">
        <v>28.6036</v>
      </c>
      <c r="W715" s="400">
        <v>0</v>
      </c>
      <c r="X715" s="400">
        <v>0</v>
      </c>
      <c r="Y715" s="400">
        <v>0</v>
      </c>
      <c r="Z715" s="400">
        <v>0</v>
      </c>
      <c r="AA715" s="400">
        <v>28.6036</v>
      </c>
      <c r="AB715" s="399" t="s">
        <v>27</v>
      </c>
    </row>
    <row r="716" spans="1:28" ht="14.55" customHeight="1">
      <c r="A716" s="398" t="s">
        <v>186</v>
      </c>
      <c r="B716" s="399" t="s">
        <v>1548</v>
      </c>
      <c r="C716" s="399" t="s">
        <v>1549</v>
      </c>
      <c r="D716" s="400">
        <v>10</v>
      </c>
      <c r="E716" s="400">
        <v>470</v>
      </c>
      <c r="F716" s="400">
        <v>0</v>
      </c>
      <c r="G716" s="400">
        <v>0</v>
      </c>
      <c r="H716" s="400">
        <v>10</v>
      </c>
      <c r="I716" s="400">
        <v>470</v>
      </c>
      <c r="J716" s="400">
        <v>19176</v>
      </c>
      <c r="K716" s="400">
        <v>335580</v>
      </c>
      <c r="L716" s="400">
        <v>0</v>
      </c>
      <c r="M716" s="400">
        <v>0</v>
      </c>
      <c r="N716" s="400">
        <v>0</v>
      </c>
      <c r="O716" s="400">
        <v>0</v>
      </c>
      <c r="P716" s="400">
        <v>0</v>
      </c>
      <c r="Q716" s="400">
        <v>0</v>
      </c>
      <c r="R716" s="400">
        <v>0</v>
      </c>
      <c r="S716" s="400">
        <v>0</v>
      </c>
      <c r="T716" s="400">
        <v>19176</v>
      </c>
      <c r="U716" s="400">
        <v>335580</v>
      </c>
      <c r="V716" s="400">
        <v>17.5</v>
      </c>
      <c r="W716" s="400">
        <v>0</v>
      </c>
      <c r="X716" s="400">
        <v>0</v>
      </c>
      <c r="Y716" s="400">
        <v>0</v>
      </c>
      <c r="Z716" s="400">
        <v>0</v>
      </c>
      <c r="AA716" s="400">
        <v>17.5</v>
      </c>
      <c r="AB716" s="399" t="s">
        <v>27</v>
      </c>
    </row>
    <row r="717" spans="1:28" ht="14.55" customHeight="1">
      <c r="A717" s="398" t="s">
        <v>186</v>
      </c>
      <c r="B717" s="399" t="s">
        <v>1550</v>
      </c>
      <c r="C717" s="399" t="s">
        <v>1551</v>
      </c>
      <c r="D717" s="400">
        <v>82</v>
      </c>
      <c r="E717" s="400">
        <v>3525</v>
      </c>
      <c r="F717" s="400">
        <v>0</v>
      </c>
      <c r="G717" s="400">
        <v>0</v>
      </c>
      <c r="H717" s="400">
        <v>82</v>
      </c>
      <c r="I717" s="400">
        <v>3525</v>
      </c>
      <c r="J717" s="400">
        <v>105750</v>
      </c>
      <c r="K717" s="400">
        <v>2115000</v>
      </c>
      <c r="L717" s="400">
        <v>0</v>
      </c>
      <c r="M717" s="400">
        <v>0</v>
      </c>
      <c r="N717" s="400">
        <v>0</v>
      </c>
      <c r="O717" s="400">
        <v>0</v>
      </c>
      <c r="P717" s="400">
        <v>0</v>
      </c>
      <c r="Q717" s="400">
        <v>0</v>
      </c>
      <c r="R717" s="400">
        <v>0</v>
      </c>
      <c r="S717" s="400">
        <v>0</v>
      </c>
      <c r="T717" s="400">
        <v>105750</v>
      </c>
      <c r="U717" s="400">
        <v>2115000</v>
      </c>
      <c r="V717" s="400">
        <v>20</v>
      </c>
      <c r="W717" s="400">
        <v>0</v>
      </c>
      <c r="X717" s="400">
        <v>0</v>
      </c>
      <c r="Y717" s="400">
        <v>0</v>
      </c>
      <c r="Z717" s="400">
        <v>0</v>
      </c>
      <c r="AA717" s="400">
        <v>20</v>
      </c>
      <c r="AB717" s="399" t="s">
        <v>27</v>
      </c>
    </row>
    <row r="718" spans="1:28" ht="14.55" customHeight="1">
      <c r="A718" s="398" t="s">
        <v>67</v>
      </c>
      <c r="B718" s="399" t="s">
        <v>1552</v>
      </c>
      <c r="C718" s="399" t="s">
        <v>1553</v>
      </c>
      <c r="D718" s="400">
        <v>21</v>
      </c>
      <c r="E718" s="400">
        <v>342</v>
      </c>
      <c r="F718" s="400">
        <v>0</v>
      </c>
      <c r="G718" s="400">
        <v>0</v>
      </c>
      <c r="H718" s="400">
        <v>21</v>
      </c>
      <c r="I718" s="400">
        <v>342</v>
      </c>
      <c r="J718" s="400">
        <v>266</v>
      </c>
      <c r="K718" s="400">
        <v>1765</v>
      </c>
      <c r="L718" s="400">
        <v>0</v>
      </c>
      <c r="M718" s="400">
        <v>0</v>
      </c>
      <c r="N718" s="400">
        <v>0</v>
      </c>
      <c r="O718" s="400">
        <v>0</v>
      </c>
      <c r="P718" s="400">
        <v>0</v>
      </c>
      <c r="Q718" s="400">
        <v>0</v>
      </c>
      <c r="R718" s="400">
        <v>0</v>
      </c>
      <c r="S718" s="400">
        <v>0</v>
      </c>
      <c r="T718" s="400">
        <v>266</v>
      </c>
      <c r="U718" s="400">
        <v>1765</v>
      </c>
      <c r="V718" s="400">
        <v>6.6353</v>
      </c>
      <c r="W718" s="400">
        <v>0</v>
      </c>
      <c r="X718" s="400">
        <v>0</v>
      </c>
      <c r="Y718" s="400">
        <v>0</v>
      </c>
      <c r="Z718" s="400">
        <v>0</v>
      </c>
      <c r="AA718" s="400">
        <v>6.6353</v>
      </c>
      <c r="AB718" s="399" t="s">
        <v>27</v>
      </c>
    </row>
    <row r="719" spans="1:28" ht="14.55" customHeight="1">
      <c r="A719" s="398" t="s">
        <v>61</v>
      </c>
      <c r="B719" s="399" t="s">
        <v>1554</v>
      </c>
      <c r="C719" s="399" t="s">
        <v>1555</v>
      </c>
      <c r="D719" s="400">
        <v>3</v>
      </c>
      <c r="E719" s="400">
        <v>32</v>
      </c>
      <c r="F719" s="400">
        <v>3</v>
      </c>
      <c r="G719" s="400">
        <v>32</v>
      </c>
      <c r="H719" s="400">
        <v>0</v>
      </c>
      <c r="I719" s="400">
        <v>0</v>
      </c>
      <c r="J719" s="400">
        <v>868</v>
      </c>
      <c r="K719" s="400">
        <v>26040</v>
      </c>
      <c r="L719" s="400">
        <v>0</v>
      </c>
      <c r="M719" s="400">
        <v>0</v>
      </c>
      <c r="N719" s="400">
        <v>0</v>
      </c>
      <c r="O719" s="400">
        <v>0</v>
      </c>
      <c r="P719" s="400">
        <v>0</v>
      </c>
      <c r="Q719" s="400">
        <v>0</v>
      </c>
      <c r="R719" s="400">
        <v>868</v>
      </c>
      <c r="S719" s="400">
        <v>26040</v>
      </c>
      <c r="T719" s="400">
        <v>0</v>
      </c>
      <c r="U719" s="400">
        <v>0</v>
      </c>
      <c r="V719" s="400">
        <v>30</v>
      </c>
      <c r="W719" s="400">
        <v>0</v>
      </c>
      <c r="X719" s="400">
        <v>0</v>
      </c>
      <c r="Y719" s="400">
        <v>0</v>
      </c>
      <c r="Z719" s="400">
        <v>30</v>
      </c>
      <c r="AA719" s="400">
        <v>0</v>
      </c>
      <c r="AB719" s="399" t="s">
        <v>27</v>
      </c>
    </row>
    <row r="720" spans="1:28" ht="14.55" customHeight="1">
      <c r="A720" s="398" t="s">
        <v>294</v>
      </c>
      <c r="B720" s="399" t="s">
        <v>1556</v>
      </c>
      <c r="C720" s="399" t="s">
        <v>1557</v>
      </c>
      <c r="D720" s="400">
        <v>4</v>
      </c>
      <c r="E720" s="400">
        <v>137</v>
      </c>
      <c r="F720" s="400">
        <v>0</v>
      </c>
      <c r="G720" s="400">
        <v>0</v>
      </c>
      <c r="H720" s="400">
        <v>4</v>
      </c>
      <c r="I720" s="400">
        <v>137</v>
      </c>
      <c r="J720" s="400">
        <v>379</v>
      </c>
      <c r="K720" s="400">
        <v>60970</v>
      </c>
      <c r="L720" s="400">
        <v>0</v>
      </c>
      <c r="M720" s="400">
        <v>0</v>
      </c>
      <c r="N720" s="400">
        <v>0</v>
      </c>
      <c r="O720" s="400">
        <v>0</v>
      </c>
      <c r="P720" s="400">
        <v>0</v>
      </c>
      <c r="Q720" s="400">
        <v>0</v>
      </c>
      <c r="R720" s="400">
        <v>0</v>
      </c>
      <c r="S720" s="400">
        <v>0</v>
      </c>
      <c r="T720" s="400">
        <v>379</v>
      </c>
      <c r="U720" s="400">
        <v>60970</v>
      </c>
      <c r="V720" s="400">
        <v>160.8707</v>
      </c>
      <c r="W720" s="400">
        <v>0</v>
      </c>
      <c r="X720" s="400">
        <v>0</v>
      </c>
      <c r="Y720" s="400">
        <v>0</v>
      </c>
      <c r="Z720" s="400">
        <v>0</v>
      </c>
      <c r="AA720" s="400">
        <v>160.8707</v>
      </c>
      <c r="AB720" s="399" t="s">
        <v>27</v>
      </c>
    </row>
    <row r="721" spans="1:28" ht="14.55" customHeight="1">
      <c r="A721" s="398" t="s">
        <v>740</v>
      </c>
      <c r="B721" s="399" t="s">
        <v>1558</v>
      </c>
      <c r="C721" s="399" t="s">
        <v>1559</v>
      </c>
      <c r="D721" s="400">
        <v>10</v>
      </c>
      <c r="E721" s="400">
        <v>120</v>
      </c>
      <c r="F721" s="400">
        <v>10</v>
      </c>
      <c r="G721" s="400">
        <v>120</v>
      </c>
      <c r="H721" s="400">
        <v>0</v>
      </c>
      <c r="I721" s="400">
        <v>0</v>
      </c>
      <c r="J721" s="400">
        <v>6415</v>
      </c>
      <c r="K721" s="400">
        <v>33358</v>
      </c>
      <c r="L721" s="400">
        <v>0</v>
      </c>
      <c r="M721" s="400">
        <v>0</v>
      </c>
      <c r="N721" s="400">
        <v>0</v>
      </c>
      <c r="O721" s="400">
        <v>0</v>
      </c>
      <c r="P721" s="400">
        <v>0</v>
      </c>
      <c r="Q721" s="400">
        <v>0</v>
      </c>
      <c r="R721" s="400">
        <v>6415</v>
      </c>
      <c r="S721" s="400">
        <v>33358</v>
      </c>
      <c r="T721" s="400">
        <v>0</v>
      </c>
      <c r="U721" s="400">
        <v>0</v>
      </c>
      <c r="V721" s="400">
        <v>5.2</v>
      </c>
      <c r="W721" s="400">
        <v>0</v>
      </c>
      <c r="X721" s="400">
        <v>0</v>
      </c>
      <c r="Y721" s="400">
        <v>0</v>
      </c>
      <c r="Z721" s="400">
        <v>5.2</v>
      </c>
      <c r="AA721" s="400">
        <v>0</v>
      </c>
      <c r="AB721" s="399" t="s">
        <v>27</v>
      </c>
    </row>
    <row r="722" spans="1:28" ht="14.55" customHeight="1">
      <c r="A722" s="398" t="s">
        <v>183</v>
      </c>
      <c r="B722" s="399" t="s">
        <v>1560</v>
      </c>
      <c r="C722" s="399" t="s">
        <v>1561</v>
      </c>
      <c r="D722" s="400">
        <v>28</v>
      </c>
      <c r="E722" s="400">
        <v>1308</v>
      </c>
      <c r="F722" s="400">
        <v>0</v>
      </c>
      <c r="G722" s="400">
        <v>0</v>
      </c>
      <c r="H722" s="400">
        <v>28</v>
      </c>
      <c r="I722" s="400">
        <v>1308</v>
      </c>
      <c r="J722" s="400">
        <v>16036</v>
      </c>
      <c r="K722" s="400">
        <v>16745720</v>
      </c>
      <c r="L722" s="400">
        <v>0</v>
      </c>
      <c r="M722" s="400">
        <v>0</v>
      </c>
      <c r="N722" s="400">
        <v>0</v>
      </c>
      <c r="O722" s="400">
        <v>0</v>
      </c>
      <c r="P722" s="400">
        <v>0</v>
      </c>
      <c r="Q722" s="400">
        <v>0</v>
      </c>
      <c r="R722" s="400">
        <v>0</v>
      </c>
      <c r="S722" s="400">
        <v>0</v>
      </c>
      <c r="T722" s="400">
        <v>16036</v>
      </c>
      <c r="U722" s="400">
        <v>16745720</v>
      </c>
      <c r="V722" s="400">
        <v>1044.2579000000001</v>
      </c>
      <c r="W722" s="400">
        <v>0</v>
      </c>
      <c r="X722" s="400">
        <v>0</v>
      </c>
      <c r="Y722" s="400">
        <v>0</v>
      </c>
      <c r="Z722" s="400">
        <v>0</v>
      </c>
      <c r="AA722" s="400">
        <v>1044.2579000000001</v>
      </c>
      <c r="AB722" s="399" t="s">
        <v>27</v>
      </c>
    </row>
    <row r="723" spans="1:28" ht="14.55" customHeight="1">
      <c r="A723" s="398" t="s">
        <v>778</v>
      </c>
      <c r="B723" s="399" t="s">
        <v>1562</v>
      </c>
      <c r="C723" s="399" t="s">
        <v>1563</v>
      </c>
      <c r="D723" s="400">
        <v>20</v>
      </c>
      <c r="E723" s="400">
        <v>840</v>
      </c>
      <c r="F723" s="400">
        <v>0</v>
      </c>
      <c r="G723" s="400">
        <v>0</v>
      </c>
      <c r="H723" s="400">
        <v>20</v>
      </c>
      <c r="I723" s="400">
        <v>840</v>
      </c>
      <c r="J723" s="400">
        <v>8636</v>
      </c>
      <c r="K723" s="400">
        <v>361522</v>
      </c>
      <c r="L723" s="400">
        <v>0</v>
      </c>
      <c r="M723" s="400">
        <v>0</v>
      </c>
      <c r="N723" s="400">
        <v>0</v>
      </c>
      <c r="O723" s="400">
        <v>0</v>
      </c>
      <c r="P723" s="400">
        <v>0</v>
      </c>
      <c r="Q723" s="400">
        <v>0</v>
      </c>
      <c r="R723" s="400">
        <v>0</v>
      </c>
      <c r="S723" s="400">
        <v>0</v>
      </c>
      <c r="T723" s="400">
        <v>8636</v>
      </c>
      <c r="U723" s="400">
        <v>361522</v>
      </c>
      <c r="V723" s="400">
        <v>41.862200000000001</v>
      </c>
      <c r="W723" s="400">
        <v>0</v>
      </c>
      <c r="X723" s="400">
        <v>0</v>
      </c>
      <c r="Y723" s="400">
        <v>0</v>
      </c>
      <c r="Z723" s="400">
        <v>0</v>
      </c>
      <c r="AA723" s="400">
        <v>41.862200000000001</v>
      </c>
      <c r="AB723" s="399" t="s">
        <v>27</v>
      </c>
    </row>
    <row r="724" spans="1:28" ht="14.55" customHeight="1">
      <c r="A724" s="398" t="s">
        <v>138</v>
      </c>
      <c r="B724" s="399" t="s">
        <v>1564</v>
      </c>
      <c r="C724" s="399" t="s">
        <v>1565</v>
      </c>
      <c r="D724" s="400">
        <v>3</v>
      </c>
      <c r="E724" s="400">
        <v>23</v>
      </c>
      <c r="F724" s="400">
        <v>3</v>
      </c>
      <c r="G724" s="400">
        <v>23</v>
      </c>
      <c r="H724" s="400">
        <v>0</v>
      </c>
      <c r="I724" s="400">
        <v>0</v>
      </c>
      <c r="J724" s="400">
        <v>2218</v>
      </c>
      <c r="K724" s="400">
        <v>57698</v>
      </c>
      <c r="L724" s="400">
        <v>0</v>
      </c>
      <c r="M724" s="400">
        <v>0</v>
      </c>
      <c r="N724" s="400">
        <v>0</v>
      </c>
      <c r="O724" s="400">
        <v>0</v>
      </c>
      <c r="P724" s="400">
        <v>0</v>
      </c>
      <c r="Q724" s="400">
        <v>0</v>
      </c>
      <c r="R724" s="400">
        <v>2218</v>
      </c>
      <c r="S724" s="400">
        <v>57698</v>
      </c>
      <c r="T724" s="400">
        <v>0</v>
      </c>
      <c r="U724" s="400">
        <v>0</v>
      </c>
      <c r="V724" s="400">
        <v>26.013500000000001</v>
      </c>
      <c r="W724" s="400">
        <v>0</v>
      </c>
      <c r="X724" s="400">
        <v>0</v>
      </c>
      <c r="Y724" s="400">
        <v>0</v>
      </c>
      <c r="Z724" s="400">
        <v>26.013500000000001</v>
      </c>
      <c r="AA724" s="400">
        <v>0</v>
      </c>
      <c r="AB724" s="399" t="s">
        <v>27</v>
      </c>
    </row>
    <row r="725" spans="1:28" ht="14.55" customHeight="1">
      <c r="A725" s="398" t="s">
        <v>318</v>
      </c>
      <c r="B725" s="399" t="s">
        <v>1566</v>
      </c>
      <c r="C725" s="399" t="s">
        <v>1567</v>
      </c>
      <c r="D725" s="400">
        <v>16</v>
      </c>
      <c r="E725" s="400">
        <v>228</v>
      </c>
      <c r="F725" s="400">
        <v>16</v>
      </c>
      <c r="G725" s="400">
        <v>228</v>
      </c>
      <c r="H725" s="400">
        <v>0</v>
      </c>
      <c r="I725" s="400">
        <v>0</v>
      </c>
      <c r="J725" s="400">
        <v>6010</v>
      </c>
      <c r="K725" s="400">
        <v>34320</v>
      </c>
      <c r="L725" s="400">
        <v>0</v>
      </c>
      <c r="M725" s="400">
        <v>0</v>
      </c>
      <c r="N725" s="400">
        <v>0</v>
      </c>
      <c r="O725" s="400">
        <v>0</v>
      </c>
      <c r="P725" s="400">
        <v>0</v>
      </c>
      <c r="Q725" s="400">
        <v>0</v>
      </c>
      <c r="R725" s="400">
        <v>6010</v>
      </c>
      <c r="S725" s="400">
        <v>34320</v>
      </c>
      <c r="T725" s="400">
        <v>0</v>
      </c>
      <c r="U725" s="400">
        <v>0</v>
      </c>
      <c r="V725" s="400">
        <v>5.7104999999999997</v>
      </c>
      <c r="W725" s="400">
        <v>0</v>
      </c>
      <c r="X725" s="400">
        <v>0</v>
      </c>
      <c r="Y725" s="400">
        <v>0</v>
      </c>
      <c r="Z725" s="400">
        <v>5.7104999999999997</v>
      </c>
      <c r="AA725" s="400">
        <v>0</v>
      </c>
      <c r="AB725" s="399" t="s">
        <v>27</v>
      </c>
    </row>
    <row r="726" spans="1:28" ht="14.55" customHeight="1">
      <c r="A726" s="398" t="s">
        <v>310</v>
      </c>
      <c r="B726" s="399" t="s">
        <v>1568</v>
      </c>
      <c r="C726" s="399" t="s">
        <v>1569</v>
      </c>
      <c r="D726" s="400">
        <v>20</v>
      </c>
      <c r="E726" s="400">
        <v>676</v>
      </c>
      <c r="F726" s="400">
        <v>0</v>
      </c>
      <c r="G726" s="400">
        <v>0</v>
      </c>
      <c r="H726" s="400">
        <v>20</v>
      </c>
      <c r="I726" s="400">
        <v>676</v>
      </c>
      <c r="J726" s="400">
        <v>5196</v>
      </c>
      <c r="K726" s="400">
        <v>1174575</v>
      </c>
      <c r="L726" s="400">
        <v>0</v>
      </c>
      <c r="M726" s="400">
        <v>0</v>
      </c>
      <c r="N726" s="400">
        <v>0</v>
      </c>
      <c r="O726" s="400">
        <v>0</v>
      </c>
      <c r="P726" s="400">
        <v>0</v>
      </c>
      <c r="Q726" s="400">
        <v>0</v>
      </c>
      <c r="R726" s="400">
        <v>0</v>
      </c>
      <c r="S726" s="400">
        <v>0</v>
      </c>
      <c r="T726" s="400">
        <v>5196</v>
      </c>
      <c r="U726" s="400">
        <v>1174575</v>
      </c>
      <c r="V726" s="400">
        <v>226.05369999999999</v>
      </c>
      <c r="W726" s="400">
        <v>0</v>
      </c>
      <c r="X726" s="400">
        <v>0</v>
      </c>
      <c r="Y726" s="400">
        <v>0</v>
      </c>
      <c r="Z726" s="400">
        <v>0</v>
      </c>
      <c r="AA726" s="400">
        <v>226.05369999999999</v>
      </c>
      <c r="AB726" s="399" t="s">
        <v>27</v>
      </c>
    </row>
    <row r="727" spans="1:28" ht="14.55" customHeight="1">
      <c r="A727" s="398" t="s">
        <v>633</v>
      </c>
      <c r="B727" s="399" t="s">
        <v>1570</v>
      </c>
      <c r="C727" s="399" t="s">
        <v>1571</v>
      </c>
      <c r="D727" s="400">
        <v>5</v>
      </c>
      <c r="E727" s="400">
        <v>204</v>
      </c>
      <c r="F727" s="400">
        <v>0</v>
      </c>
      <c r="G727" s="400">
        <v>0</v>
      </c>
      <c r="H727" s="400">
        <v>5</v>
      </c>
      <c r="I727" s="400">
        <v>204</v>
      </c>
      <c r="J727" s="400">
        <v>567</v>
      </c>
      <c r="K727" s="400">
        <v>191592</v>
      </c>
      <c r="L727" s="400">
        <v>0</v>
      </c>
      <c r="M727" s="400">
        <v>0</v>
      </c>
      <c r="N727" s="400">
        <v>0</v>
      </c>
      <c r="O727" s="400">
        <v>0</v>
      </c>
      <c r="P727" s="400">
        <v>0</v>
      </c>
      <c r="Q727" s="400">
        <v>0</v>
      </c>
      <c r="R727" s="400">
        <v>0</v>
      </c>
      <c r="S727" s="400">
        <v>0</v>
      </c>
      <c r="T727" s="400">
        <v>567</v>
      </c>
      <c r="U727" s="400">
        <v>191592</v>
      </c>
      <c r="V727" s="400">
        <v>337.90480000000002</v>
      </c>
      <c r="W727" s="400">
        <v>0</v>
      </c>
      <c r="X727" s="400">
        <v>0</v>
      </c>
      <c r="Y727" s="400">
        <v>0</v>
      </c>
      <c r="Z727" s="400">
        <v>0</v>
      </c>
      <c r="AA727" s="400">
        <v>337.90480000000002</v>
      </c>
      <c r="AB727" s="399" t="s">
        <v>27</v>
      </c>
    </row>
    <row r="728" spans="1:28" ht="14.55" customHeight="1">
      <c r="A728" s="398" t="s">
        <v>164</v>
      </c>
      <c r="B728" s="399" t="s">
        <v>1572</v>
      </c>
      <c r="C728" s="399" t="s">
        <v>1573</v>
      </c>
      <c r="D728" s="400">
        <v>27</v>
      </c>
      <c r="E728" s="400">
        <v>899</v>
      </c>
      <c r="F728" s="400">
        <v>0</v>
      </c>
      <c r="G728" s="400">
        <v>0</v>
      </c>
      <c r="H728" s="400">
        <v>27</v>
      </c>
      <c r="I728" s="400">
        <v>899</v>
      </c>
      <c r="J728" s="400">
        <v>432</v>
      </c>
      <c r="K728" s="400">
        <v>204001</v>
      </c>
      <c r="L728" s="400">
        <v>0</v>
      </c>
      <c r="M728" s="400">
        <v>0</v>
      </c>
      <c r="N728" s="400">
        <v>0</v>
      </c>
      <c r="O728" s="400">
        <v>0</v>
      </c>
      <c r="P728" s="400">
        <v>0</v>
      </c>
      <c r="Q728" s="400">
        <v>0</v>
      </c>
      <c r="R728" s="400">
        <v>0</v>
      </c>
      <c r="S728" s="400">
        <v>0</v>
      </c>
      <c r="T728" s="400">
        <v>432</v>
      </c>
      <c r="U728" s="400">
        <v>204001</v>
      </c>
      <c r="V728" s="400">
        <v>472.22449999999998</v>
      </c>
      <c r="W728" s="400">
        <v>0</v>
      </c>
      <c r="X728" s="400">
        <v>0</v>
      </c>
      <c r="Y728" s="400">
        <v>0</v>
      </c>
      <c r="Z728" s="400">
        <v>0</v>
      </c>
      <c r="AA728" s="400">
        <v>472.22449999999998</v>
      </c>
      <c r="AB728" s="399" t="s">
        <v>27</v>
      </c>
    </row>
    <row r="729" spans="1:28" ht="14.55" customHeight="1">
      <c r="A729" s="398" t="s">
        <v>95</v>
      </c>
      <c r="B729" s="399" t="s">
        <v>1574</v>
      </c>
      <c r="C729" s="399" t="s">
        <v>1575</v>
      </c>
      <c r="D729" s="400">
        <v>27</v>
      </c>
      <c r="E729" s="400">
        <v>550</v>
      </c>
      <c r="F729" s="400">
        <v>27</v>
      </c>
      <c r="G729" s="400">
        <v>550</v>
      </c>
      <c r="H729" s="400">
        <v>0</v>
      </c>
      <c r="I729" s="400">
        <v>0</v>
      </c>
      <c r="J729" s="400">
        <v>17310</v>
      </c>
      <c r="K729" s="400">
        <v>1975915</v>
      </c>
      <c r="L729" s="400">
        <v>0</v>
      </c>
      <c r="M729" s="400">
        <v>0</v>
      </c>
      <c r="N729" s="400">
        <v>273</v>
      </c>
      <c r="O729" s="400">
        <v>109709</v>
      </c>
      <c r="P729" s="400">
        <v>0</v>
      </c>
      <c r="Q729" s="400">
        <v>0</v>
      </c>
      <c r="R729" s="400">
        <v>17037</v>
      </c>
      <c r="S729" s="400">
        <v>1866206</v>
      </c>
      <c r="T729" s="400">
        <v>0</v>
      </c>
      <c r="U729" s="400">
        <v>0</v>
      </c>
      <c r="V729" s="400">
        <v>114.14879999999999</v>
      </c>
      <c r="W729" s="400">
        <v>0</v>
      </c>
      <c r="X729" s="400">
        <v>401.86450000000002</v>
      </c>
      <c r="Y729" s="400">
        <v>0</v>
      </c>
      <c r="Z729" s="400">
        <v>109.5384</v>
      </c>
      <c r="AA729" s="400">
        <v>0</v>
      </c>
      <c r="AB729" s="399" t="s">
        <v>27</v>
      </c>
    </row>
    <row r="730" spans="1:28" ht="14.55" customHeight="1">
      <c r="A730" s="398" t="s">
        <v>164</v>
      </c>
      <c r="B730" s="399" t="s">
        <v>1576</v>
      </c>
      <c r="C730" s="399" t="s">
        <v>1577</v>
      </c>
      <c r="D730" s="400">
        <v>20</v>
      </c>
      <c r="E730" s="400">
        <v>612</v>
      </c>
      <c r="F730" s="400">
        <v>0</v>
      </c>
      <c r="G730" s="400">
        <v>0</v>
      </c>
      <c r="H730" s="400">
        <v>20</v>
      </c>
      <c r="I730" s="400">
        <v>612</v>
      </c>
      <c r="J730" s="400">
        <v>194</v>
      </c>
      <c r="K730" s="400">
        <v>77800</v>
      </c>
      <c r="L730" s="400">
        <v>0</v>
      </c>
      <c r="M730" s="400">
        <v>0</v>
      </c>
      <c r="N730" s="400">
        <v>0</v>
      </c>
      <c r="O730" s="400">
        <v>0</v>
      </c>
      <c r="P730" s="400">
        <v>0</v>
      </c>
      <c r="Q730" s="400">
        <v>0</v>
      </c>
      <c r="R730" s="400">
        <v>0</v>
      </c>
      <c r="S730" s="400">
        <v>0</v>
      </c>
      <c r="T730" s="400">
        <v>194</v>
      </c>
      <c r="U730" s="400">
        <v>77800</v>
      </c>
      <c r="V730" s="400">
        <v>401.03089999999997</v>
      </c>
      <c r="W730" s="400">
        <v>0</v>
      </c>
      <c r="X730" s="400">
        <v>0</v>
      </c>
      <c r="Y730" s="400">
        <v>0</v>
      </c>
      <c r="Z730" s="400">
        <v>0</v>
      </c>
      <c r="AA730" s="400">
        <v>401.03089999999997</v>
      </c>
      <c r="AB730" s="399" t="s">
        <v>27</v>
      </c>
    </row>
    <row r="731" spans="1:28" ht="14.55" customHeight="1">
      <c r="A731" s="398" t="s">
        <v>164</v>
      </c>
      <c r="B731" s="399" t="s">
        <v>1578</v>
      </c>
      <c r="C731" s="399" t="s">
        <v>1579</v>
      </c>
      <c r="D731" s="400">
        <v>96</v>
      </c>
      <c r="E731" s="400">
        <v>2247</v>
      </c>
      <c r="F731" s="400">
        <v>0</v>
      </c>
      <c r="G731" s="400">
        <v>0</v>
      </c>
      <c r="H731" s="400">
        <v>96</v>
      </c>
      <c r="I731" s="400">
        <v>2247</v>
      </c>
      <c r="J731" s="400">
        <v>30258</v>
      </c>
      <c r="K731" s="400">
        <v>2002732</v>
      </c>
      <c r="L731" s="400">
        <v>0</v>
      </c>
      <c r="M731" s="400">
        <v>0</v>
      </c>
      <c r="N731" s="400">
        <v>0</v>
      </c>
      <c r="O731" s="400">
        <v>0</v>
      </c>
      <c r="P731" s="400">
        <v>0</v>
      </c>
      <c r="Q731" s="400">
        <v>0</v>
      </c>
      <c r="R731" s="400">
        <v>0</v>
      </c>
      <c r="S731" s="400">
        <v>0</v>
      </c>
      <c r="T731" s="400">
        <v>30258</v>
      </c>
      <c r="U731" s="400">
        <v>2002732</v>
      </c>
      <c r="V731" s="400">
        <v>66.188500000000005</v>
      </c>
      <c r="W731" s="400">
        <v>0</v>
      </c>
      <c r="X731" s="400">
        <v>0</v>
      </c>
      <c r="Y731" s="400">
        <v>0</v>
      </c>
      <c r="Z731" s="400">
        <v>0</v>
      </c>
      <c r="AA731" s="400">
        <v>66.188500000000005</v>
      </c>
      <c r="AB731" s="399" t="s">
        <v>27</v>
      </c>
    </row>
    <row r="732" spans="1:28" ht="14.55" customHeight="1">
      <c r="A732" s="398" t="s">
        <v>186</v>
      </c>
      <c r="B732" s="399" t="s">
        <v>1580</v>
      </c>
      <c r="C732" s="399" t="s">
        <v>1581</v>
      </c>
      <c r="D732" s="400">
        <v>10</v>
      </c>
      <c r="E732" s="400">
        <v>266</v>
      </c>
      <c r="F732" s="400">
        <v>0</v>
      </c>
      <c r="G732" s="400">
        <v>0</v>
      </c>
      <c r="H732" s="400">
        <v>10</v>
      </c>
      <c r="I732" s="400">
        <v>266</v>
      </c>
      <c r="J732" s="400">
        <v>2726</v>
      </c>
      <c r="K732" s="400">
        <v>255598</v>
      </c>
      <c r="L732" s="400">
        <v>0</v>
      </c>
      <c r="M732" s="400">
        <v>0</v>
      </c>
      <c r="N732" s="400">
        <v>0</v>
      </c>
      <c r="O732" s="400">
        <v>0</v>
      </c>
      <c r="P732" s="400">
        <v>0</v>
      </c>
      <c r="Q732" s="400">
        <v>0</v>
      </c>
      <c r="R732" s="400">
        <v>0</v>
      </c>
      <c r="S732" s="400">
        <v>0</v>
      </c>
      <c r="T732" s="400">
        <v>2726</v>
      </c>
      <c r="U732" s="400">
        <v>255598</v>
      </c>
      <c r="V732" s="400">
        <v>93.763000000000005</v>
      </c>
      <c r="W732" s="400">
        <v>0</v>
      </c>
      <c r="X732" s="400">
        <v>0</v>
      </c>
      <c r="Y732" s="400">
        <v>0</v>
      </c>
      <c r="Z732" s="400">
        <v>0</v>
      </c>
      <c r="AA732" s="400">
        <v>93.763000000000005</v>
      </c>
      <c r="AB732" s="399" t="s">
        <v>27</v>
      </c>
    </row>
    <row r="733" spans="1:28" ht="14.55" customHeight="1">
      <c r="A733" s="398" t="s">
        <v>186</v>
      </c>
      <c r="B733" s="399" t="s">
        <v>1582</v>
      </c>
      <c r="C733" s="399" t="s">
        <v>1583</v>
      </c>
      <c r="D733" s="400">
        <v>10</v>
      </c>
      <c r="E733" s="400">
        <v>419</v>
      </c>
      <c r="F733" s="400">
        <v>0</v>
      </c>
      <c r="G733" s="400">
        <v>0</v>
      </c>
      <c r="H733" s="400">
        <v>10</v>
      </c>
      <c r="I733" s="400">
        <v>419</v>
      </c>
      <c r="J733" s="400">
        <v>5984</v>
      </c>
      <c r="K733" s="400">
        <v>384956</v>
      </c>
      <c r="L733" s="400">
        <v>0</v>
      </c>
      <c r="M733" s="400">
        <v>0</v>
      </c>
      <c r="N733" s="400">
        <v>0</v>
      </c>
      <c r="O733" s="400">
        <v>0</v>
      </c>
      <c r="P733" s="400">
        <v>0</v>
      </c>
      <c r="Q733" s="400">
        <v>0</v>
      </c>
      <c r="R733" s="400">
        <v>0</v>
      </c>
      <c r="S733" s="400">
        <v>0</v>
      </c>
      <c r="T733" s="400">
        <v>5984</v>
      </c>
      <c r="U733" s="400">
        <v>384956</v>
      </c>
      <c r="V733" s="400">
        <v>64.3309</v>
      </c>
      <c r="W733" s="400">
        <v>0</v>
      </c>
      <c r="X733" s="400">
        <v>0</v>
      </c>
      <c r="Y733" s="400">
        <v>0</v>
      </c>
      <c r="Z733" s="400">
        <v>0</v>
      </c>
      <c r="AA733" s="400">
        <v>64.3309</v>
      </c>
      <c r="AB733" s="399" t="s">
        <v>27</v>
      </c>
    </row>
    <row r="734" spans="1:28" ht="14.55" customHeight="1">
      <c r="A734" s="398" t="s">
        <v>186</v>
      </c>
      <c r="B734" s="399" t="s">
        <v>1584</v>
      </c>
      <c r="C734" s="399" t="s">
        <v>1585</v>
      </c>
      <c r="D734" s="400">
        <v>20</v>
      </c>
      <c r="E734" s="400">
        <v>850</v>
      </c>
      <c r="F734" s="400">
        <v>0</v>
      </c>
      <c r="G734" s="400">
        <v>0</v>
      </c>
      <c r="H734" s="400">
        <v>20</v>
      </c>
      <c r="I734" s="400">
        <v>850</v>
      </c>
      <c r="J734" s="400">
        <v>14318</v>
      </c>
      <c r="K734" s="400">
        <v>409495</v>
      </c>
      <c r="L734" s="400">
        <v>0</v>
      </c>
      <c r="M734" s="400">
        <v>0</v>
      </c>
      <c r="N734" s="400">
        <v>0</v>
      </c>
      <c r="O734" s="400">
        <v>0</v>
      </c>
      <c r="P734" s="400">
        <v>0</v>
      </c>
      <c r="Q734" s="400">
        <v>0</v>
      </c>
      <c r="R734" s="400">
        <v>0</v>
      </c>
      <c r="S734" s="400">
        <v>0</v>
      </c>
      <c r="T734" s="400">
        <v>14318</v>
      </c>
      <c r="U734" s="400">
        <v>409495</v>
      </c>
      <c r="V734" s="400">
        <v>28.6</v>
      </c>
      <c r="W734" s="400">
        <v>0</v>
      </c>
      <c r="X734" s="400">
        <v>0</v>
      </c>
      <c r="Y734" s="400">
        <v>0</v>
      </c>
      <c r="Z734" s="400">
        <v>0</v>
      </c>
      <c r="AA734" s="400">
        <v>28.6</v>
      </c>
      <c r="AB734" s="399" t="s">
        <v>27</v>
      </c>
    </row>
    <row r="735" spans="1:28" ht="14.55" customHeight="1">
      <c r="A735" s="398" t="s">
        <v>186</v>
      </c>
      <c r="B735" s="399" t="s">
        <v>1586</v>
      </c>
      <c r="C735" s="399" t="s">
        <v>1587</v>
      </c>
      <c r="D735" s="400">
        <v>10</v>
      </c>
      <c r="E735" s="400">
        <v>460</v>
      </c>
      <c r="F735" s="400">
        <v>0</v>
      </c>
      <c r="G735" s="400">
        <v>0</v>
      </c>
      <c r="H735" s="400">
        <v>10</v>
      </c>
      <c r="I735" s="400">
        <v>460</v>
      </c>
      <c r="J735" s="400">
        <v>1448</v>
      </c>
      <c r="K735" s="400">
        <v>50680</v>
      </c>
      <c r="L735" s="400">
        <v>0</v>
      </c>
      <c r="M735" s="400">
        <v>0</v>
      </c>
      <c r="N735" s="400">
        <v>0</v>
      </c>
      <c r="O735" s="400">
        <v>0</v>
      </c>
      <c r="P735" s="400">
        <v>0</v>
      </c>
      <c r="Q735" s="400">
        <v>0</v>
      </c>
      <c r="R735" s="400">
        <v>0</v>
      </c>
      <c r="S735" s="400">
        <v>0</v>
      </c>
      <c r="T735" s="400">
        <v>1448</v>
      </c>
      <c r="U735" s="400">
        <v>50680</v>
      </c>
      <c r="V735" s="400">
        <v>35</v>
      </c>
      <c r="W735" s="400">
        <v>0</v>
      </c>
      <c r="X735" s="400">
        <v>0</v>
      </c>
      <c r="Y735" s="400">
        <v>0</v>
      </c>
      <c r="Z735" s="400">
        <v>0</v>
      </c>
      <c r="AA735" s="400">
        <v>35</v>
      </c>
      <c r="AB735" s="399" t="s">
        <v>27</v>
      </c>
    </row>
    <row r="736" spans="1:28" ht="14.55" customHeight="1">
      <c r="A736" s="398" t="s">
        <v>186</v>
      </c>
      <c r="B736" s="399" t="s">
        <v>1588</v>
      </c>
      <c r="C736" s="399" t="s">
        <v>1589</v>
      </c>
      <c r="D736" s="400">
        <v>10</v>
      </c>
      <c r="E736" s="400">
        <v>480</v>
      </c>
      <c r="F736" s="400">
        <v>0</v>
      </c>
      <c r="G736" s="400">
        <v>0</v>
      </c>
      <c r="H736" s="400">
        <v>10</v>
      </c>
      <c r="I736" s="400">
        <v>480</v>
      </c>
      <c r="J736" s="400">
        <v>3748</v>
      </c>
      <c r="K736" s="400">
        <v>118703</v>
      </c>
      <c r="L736" s="400">
        <v>0</v>
      </c>
      <c r="M736" s="400">
        <v>0</v>
      </c>
      <c r="N736" s="400">
        <v>0</v>
      </c>
      <c r="O736" s="400">
        <v>0</v>
      </c>
      <c r="P736" s="400">
        <v>0</v>
      </c>
      <c r="Q736" s="400">
        <v>0</v>
      </c>
      <c r="R736" s="400">
        <v>0</v>
      </c>
      <c r="S736" s="400">
        <v>0</v>
      </c>
      <c r="T736" s="400">
        <v>3748</v>
      </c>
      <c r="U736" s="400">
        <v>118703</v>
      </c>
      <c r="V736" s="400">
        <v>31.670999999999999</v>
      </c>
      <c r="W736" s="400">
        <v>0</v>
      </c>
      <c r="X736" s="400">
        <v>0</v>
      </c>
      <c r="Y736" s="400">
        <v>0</v>
      </c>
      <c r="Z736" s="400">
        <v>0</v>
      </c>
      <c r="AA736" s="400">
        <v>31.670999999999999</v>
      </c>
      <c r="AB736" s="399" t="s">
        <v>27</v>
      </c>
    </row>
    <row r="737" spans="1:28" ht="14.55" customHeight="1">
      <c r="A737" s="398" t="s">
        <v>186</v>
      </c>
      <c r="B737" s="399" t="s">
        <v>1590</v>
      </c>
      <c r="C737" s="399" t="s">
        <v>1591</v>
      </c>
      <c r="D737" s="400">
        <v>4</v>
      </c>
      <c r="E737" s="400">
        <v>134</v>
      </c>
      <c r="F737" s="400">
        <v>0</v>
      </c>
      <c r="G737" s="400">
        <v>0</v>
      </c>
      <c r="H737" s="400">
        <v>4</v>
      </c>
      <c r="I737" s="400">
        <v>134</v>
      </c>
      <c r="J737" s="400">
        <v>2680</v>
      </c>
      <c r="K737" s="400">
        <v>94604</v>
      </c>
      <c r="L737" s="400">
        <v>0</v>
      </c>
      <c r="M737" s="400">
        <v>0</v>
      </c>
      <c r="N737" s="400">
        <v>0</v>
      </c>
      <c r="O737" s="400">
        <v>0</v>
      </c>
      <c r="P737" s="400">
        <v>0</v>
      </c>
      <c r="Q737" s="400">
        <v>0</v>
      </c>
      <c r="R737" s="400">
        <v>0</v>
      </c>
      <c r="S737" s="400">
        <v>0</v>
      </c>
      <c r="T737" s="400">
        <v>2680</v>
      </c>
      <c r="U737" s="400">
        <v>94604</v>
      </c>
      <c r="V737" s="400">
        <v>35.299999999999997</v>
      </c>
      <c r="W737" s="400">
        <v>0</v>
      </c>
      <c r="X737" s="400">
        <v>0</v>
      </c>
      <c r="Y737" s="400">
        <v>0</v>
      </c>
      <c r="Z737" s="400">
        <v>0</v>
      </c>
      <c r="AA737" s="400">
        <v>35.299999999999997</v>
      </c>
      <c r="AB737" s="399" t="s">
        <v>27</v>
      </c>
    </row>
    <row r="738" spans="1:28" ht="14.55" customHeight="1">
      <c r="A738" s="398" t="s">
        <v>186</v>
      </c>
      <c r="B738" s="399" t="s">
        <v>1592</v>
      </c>
      <c r="C738" s="399" t="s">
        <v>1593</v>
      </c>
      <c r="D738" s="400">
        <v>0</v>
      </c>
      <c r="E738" s="400">
        <v>0</v>
      </c>
      <c r="F738" s="400">
        <v>0</v>
      </c>
      <c r="G738" s="400">
        <v>0</v>
      </c>
      <c r="H738" s="400">
        <v>0</v>
      </c>
      <c r="I738" s="400">
        <v>0</v>
      </c>
      <c r="J738" s="400">
        <v>0</v>
      </c>
      <c r="K738" s="400">
        <v>0</v>
      </c>
      <c r="L738" s="400">
        <v>0</v>
      </c>
      <c r="M738" s="400">
        <v>0</v>
      </c>
      <c r="N738" s="400">
        <v>0</v>
      </c>
      <c r="O738" s="400">
        <v>0</v>
      </c>
      <c r="P738" s="400">
        <v>0</v>
      </c>
      <c r="Q738" s="400">
        <v>0</v>
      </c>
      <c r="R738" s="400">
        <v>0</v>
      </c>
      <c r="S738" s="400">
        <v>0</v>
      </c>
      <c r="T738" s="400">
        <v>0</v>
      </c>
      <c r="U738" s="400">
        <v>0</v>
      </c>
      <c r="V738" s="400">
        <v>0</v>
      </c>
      <c r="W738" s="400">
        <v>0</v>
      </c>
      <c r="X738" s="400">
        <v>0</v>
      </c>
      <c r="Y738" s="400">
        <v>0</v>
      </c>
      <c r="Z738" s="400">
        <v>0</v>
      </c>
      <c r="AA738" s="400">
        <v>0</v>
      </c>
      <c r="AB738" s="399" t="s">
        <v>27</v>
      </c>
    </row>
    <row r="739" spans="1:28" ht="14.55" customHeight="1">
      <c r="A739" s="398" t="s">
        <v>186</v>
      </c>
      <c r="B739" s="399" t="s">
        <v>1594</v>
      </c>
      <c r="C739" s="399" t="s">
        <v>1595</v>
      </c>
      <c r="D739" s="400">
        <v>24</v>
      </c>
      <c r="E739" s="400">
        <v>1010</v>
      </c>
      <c r="F739" s="400">
        <v>0</v>
      </c>
      <c r="G739" s="400">
        <v>0</v>
      </c>
      <c r="H739" s="400">
        <v>24</v>
      </c>
      <c r="I739" s="400">
        <v>1010</v>
      </c>
      <c r="J739" s="400">
        <v>62010</v>
      </c>
      <c r="K739" s="400">
        <v>1205430</v>
      </c>
      <c r="L739" s="400">
        <v>0</v>
      </c>
      <c r="M739" s="400">
        <v>0</v>
      </c>
      <c r="N739" s="400">
        <v>0</v>
      </c>
      <c r="O739" s="400">
        <v>0</v>
      </c>
      <c r="P739" s="400">
        <v>0</v>
      </c>
      <c r="Q739" s="400">
        <v>0</v>
      </c>
      <c r="R739" s="400">
        <v>0</v>
      </c>
      <c r="S739" s="400">
        <v>0</v>
      </c>
      <c r="T739" s="400">
        <v>62010</v>
      </c>
      <c r="U739" s="400">
        <v>1205430</v>
      </c>
      <c r="V739" s="400">
        <v>19.439299999999999</v>
      </c>
      <c r="W739" s="400">
        <v>0</v>
      </c>
      <c r="X739" s="400">
        <v>0</v>
      </c>
      <c r="Y739" s="400">
        <v>0</v>
      </c>
      <c r="Z739" s="400">
        <v>0</v>
      </c>
      <c r="AA739" s="400">
        <v>19.439299999999999</v>
      </c>
      <c r="AB739" s="399" t="s">
        <v>27</v>
      </c>
    </row>
    <row r="740" spans="1:28" ht="14.55" customHeight="1">
      <c r="A740" s="398" t="s">
        <v>186</v>
      </c>
      <c r="B740" s="399" t="s">
        <v>1596</v>
      </c>
      <c r="C740" s="399" t="s">
        <v>1597</v>
      </c>
      <c r="D740" s="400">
        <v>15</v>
      </c>
      <c r="E740" s="400">
        <v>646</v>
      </c>
      <c r="F740" s="400">
        <v>0</v>
      </c>
      <c r="G740" s="400">
        <v>0</v>
      </c>
      <c r="H740" s="400">
        <v>15</v>
      </c>
      <c r="I740" s="400">
        <v>646</v>
      </c>
      <c r="J740" s="400">
        <v>367</v>
      </c>
      <c r="K740" s="400">
        <v>7124</v>
      </c>
      <c r="L740" s="400">
        <v>0</v>
      </c>
      <c r="M740" s="400">
        <v>0</v>
      </c>
      <c r="N740" s="400">
        <v>0</v>
      </c>
      <c r="O740" s="400">
        <v>0</v>
      </c>
      <c r="P740" s="400">
        <v>0</v>
      </c>
      <c r="Q740" s="400">
        <v>0</v>
      </c>
      <c r="R740" s="400">
        <v>0</v>
      </c>
      <c r="S740" s="400">
        <v>0</v>
      </c>
      <c r="T740" s="400">
        <v>367</v>
      </c>
      <c r="U740" s="400">
        <v>7124</v>
      </c>
      <c r="V740" s="400">
        <v>19.4114</v>
      </c>
      <c r="W740" s="400">
        <v>0</v>
      </c>
      <c r="X740" s="400">
        <v>0</v>
      </c>
      <c r="Y740" s="400">
        <v>0</v>
      </c>
      <c r="Z740" s="400">
        <v>0</v>
      </c>
      <c r="AA740" s="400">
        <v>19.4114</v>
      </c>
      <c r="AB740" s="399" t="s">
        <v>27</v>
      </c>
    </row>
    <row r="741" spans="1:28" ht="14.55" customHeight="1">
      <c r="A741" s="398" t="s">
        <v>186</v>
      </c>
      <c r="B741" s="399" t="s">
        <v>1598</v>
      </c>
      <c r="C741" s="399" t="s">
        <v>1599</v>
      </c>
      <c r="D741" s="400">
        <v>10</v>
      </c>
      <c r="E741" s="400">
        <v>364</v>
      </c>
      <c r="F741" s="400">
        <v>0</v>
      </c>
      <c r="G741" s="400">
        <v>0</v>
      </c>
      <c r="H741" s="400">
        <v>10</v>
      </c>
      <c r="I741" s="400">
        <v>364</v>
      </c>
      <c r="J741" s="400">
        <v>6223</v>
      </c>
      <c r="K741" s="400">
        <v>252807</v>
      </c>
      <c r="L741" s="400">
        <v>0</v>
      </c>
      <c r="M741" s="400">
        <v>0</v>
      </c>
      <c r="N741" s="400">
        <v>0</v>
      </c>
      <c r="O741" s="400">
        <v>0</v>
      </c>
      <c r="P741" s="400">
        <v>0</v>
      </c>
      <c r="Q741" s="400">
        <v>0</v>
      </c>
      <c r="R741" s="400">
        <v>0</v>
      </c>
      <c r="S741" s="400">
        <v>0</v>
      </c>
      <c r="T741" s="400">
        <v>6223</v>
      </c>
      <c r="U741" s="400">
        <v>252807</v>
      </c>
      <c r="V741" s="400">
        <v>40.624600000000001</v>
      </c>
      <c r="W741" s="400">
        <v>0</v>
      </c>
      <c r="X741" s="400">
        <v>0</v>
      </c>
      <c r="Y741" s="400">
        <v>0</v>
      </c>
      <c r="Z741" s="400">
        <v>0</v>
      </c>
      <c r="AA741" s="400">
        <v>40.624600000000001</v>
      </c>
      <c r="AB741" s="399" t="s">
        <v>27</v>
      </c>
    </row>
    <row r="742" spans="1:28" ht="14.55" customHeight="1">
      <c r="A742" s="398" t="s">
        <v>186</v>
      </c>
      <c r="B742" s="399" t="s">
        <v>1600</v>
      </c>
      <c r="C742" s="399" t="s">
        <v>1601</v>
      </c>
      <c r="D742" s="400">
        <v>16</v>
      </c>
      <c r="E742" s="400">
        <v>637</v>
      </c>
      <c r="F742" s="400">
        <v>0</v>
      </c>
      <c r="G742" s="400">
        <v>0</v>
      </c>
      <c r="H742" s="400">
        <v>16</v>
      </c>
      <c r="I742" s="400">
        <v>637</v>
      </c>
      <c r="J742" s="400">
        <v>955</v>
      </c>
      <c r="K742" s="400">
        <v>22991</v>
      </c>
      <c r="L742" s="400">
        <v>0</v>
      </c>
      <c r="M742" s="400">
        <v>0</v>
      </c>
      <c r="N742" s="400">
        <v>0</v>
      </c>
      <c r="O742" s="400">
        <v>0</v>
      </c>
      <c r="P742" s="400">
        <v>0</v>
      </c>
      <c r="Q742" s="400">
        <v>0</v>
      </c>
      <c r="R742" s="400">
        <v>0</v>
      </c>
      <c r="S742" s="400">
        <v>0</v>
      </c>
      <c r="T742" s="400">
        <v>955</v>
      </c>
      <c r="U742" s="400">
        <v>22991</v>
      </c>
      <c r="V742" s="400">
        <v>24.074300000000001</v>
      </c>
      <c r="W742" s="400">
        <v>0</v>
      </c>
      <c r="X742" s="400">
        <v>0</v>
      </c>
      <c r="Y742" s="400">
        <v>0</v>
      </c>
      <c r="Z742" s="400">
        <v>0</v>
      </c>
      <c r="AA742" s="400">
        <v>24.074300000000001</v>
      </c>
      <c r="AB742" s="399" t="s">
        <v>27</v>
      </c>
    </row>
    <row r="743" spans="1:28" ht="14.55" customHeight="1">
      <c r="A743" s="398" t="s">
        <v>186</v>
      </c>
      <c r="B743" s="399" t="s">
        <v>1602</v>
      </c>
      <c r="C743" s="399" t="s">
        <v>1603</v>
      </c>
      <c r="D743" s="400">
        <v>10</v>
      </c>
      <c r="E743" s="400">
        <v>460</v>
      </c>
      <c r="F743" s="400">
        <v>0</v>
      </c>
      <c r="G743" s="400">
        <v>0</v>
      </c>
      <c r="H743" s="400">
        <v>10</v>
      </c>
      <c r="I743" s="400">
        <v>460</v>
      </c>
      <c r="J743" s="400">
        <v>1780</v>
      </c>
      <c r="K743" s="400">
        <v>288271</v>
      </c>
      <c r="L743" s="400">
        <v>0</v>
      </c>
      <c r="M743" s="400">
        <v>0</v>
      </c>
      <c r="N743" s="400">
        <v>0</v>
      </c>
      <c r="O743" s="400">
        <v>0</v>
      </c>
      <c r="P743" s="400">
        <v>0</v>
      </c>
      <c r="Q743" s="400">
        <v>0</v>
      </c>
      <c r="R743" s="400">
        <v>0</v>
      </c>
      <c r="S743" s="400">
        <v>0</v>
      </c>
      <c r="T743" s="400">
        <v>1780</v>
      </c>
      <c r="U743" s="400">
        <v>288271</v>
      </c>
      <c r="V743" s="400">
        <v>161.94999999999999</v>
      </c>
      <c r="W743" s="400">
        <v>0</v>
      </c>
      <c r="X743" s="400">
        <v>0</v>
      </c>
      <c r="Y743" s="400">
        <v>0</v>
      </c>
      <c r="Z743" s="400">
        <v>0</v>
      </c>
      <c r="AA743" s="400">
        <v>161.94999999999999</v>
      </c>
      <c r="AB743" s="399" t="s">
        <v>27</v>
      </c>
    </row>
    <row r="744" spans="1:28" ht="14.55" customHeight="1">
      <c r="A744" s="398" t="s">
        <v>402</v>
      </c>
      <c r="B744" s="399" t="s">
        <v>1604</v>
      </c>
      <c r="C744" s="399" t="s">
        <v>1605</v>
      </c>
      <c r="D744" s="400">
        <v>12</v>
      </c>
      <c r="E744" s="400">
        <v>548</v>
      </c>
      <c r="F744" s="400">
        <v>0</v>
      </c>
      <c r="G744" s="400">
        <v>0</v>
      </c>
      <c r="H744" s="400">
        <v>12</v>
      </c>
      <c r="I744" s="400">
        <v>548</v>
      </c>
      <c r="J744" s="400">
        <v>40374</v>
      </c>
      <c r="K744" s="400">
        <v>403740</v>
      </c>
      <c r="L744" s="400">
        <v>0</v>
      </c>
      <c r="M744" s="400">
        <v>0</v>
      </c>
      <c r="N744" s="400">
        <v>0</v>
      </c>
      <c r="O744" s="400">
        <v>0</v>
      </c>
      <c r="P744" s="400">
        <v>0</v>
      </c>
      <c r="Q744" s="400">
        <v>0</v>
      </c>
      <c r="R744" s="400">
        <v>0</v>
      </c>
      <c r="S744" s="400">
        <v>0</v>
      </c>
      <c r="T744" s="400">
        <v>40374</v>
      </c>
      <c r="U744" s="400">
        <v>403740</v>
      </c>
      <c r="V744" s="400">
        <v>10</v>
      </c>
      <c r="W744" s="400">
        <v>0</v>
      </c>
      <c r="X744" s="400">
        <v>0</v>
      </c>
      <c r="Y744" s="400">
        <v>0</v>
      </c>
      <c r="Z744" s="400">
        <v>0</v>
      </c>
      <c r="AA744" s="400">
        <v>10</v>
      </c>
      <c r="AB744" s="399" t="s">
        <v>27</v>
      </c>
    </row>
    <row r="745" spans="1:28" ht="14.55" customHeight="1">
      <c r="A745" s="398" t="s">
        <v>254</v>
      </c>
      <c r="B745" s="399" t="s">
        <v>1606</v>
      </c>
      <c r="C745" s="399" t="s">
        <v>1607</v>
      </c>
      <c r="D745" s="400">
        <v>1</v>
      </c>
      <c r="E745" s="400">
        <v>25</v>
      </c>
      <c r="F745" s="400">
        <v>1</v>
      </c>
      <c r="G745" s="400">
        <v>25</v>
      </c>
      <c r="H745" s="400">
        <v>0</v>
      </c>
      <c r="I745" s="400">
        <v>0</v>
      </c>
      <c r="J745" s="400">
        <v>1659</v>
      </c>
      <c r="K745" s="400">
        <v>57550</v>
      </c>
      <c r="L745" s="400">
        <v>0</v>
      </c>
      <c r="M745" s="400">
        <v>0</v>
      </c>
      <c r="N745" s="400">
        <v>0</v>
      </c>
      <c r="O745" s="400">
        <v>0</v>
      </c>
      <c r="P745" s="400">
        <v>0</v>
      </c>
      <c r="Q745" s="400">
        <v>0</v>
      </c>
      <c r="R745" s="400">
        <v>1659</v>
      </c>
      <c r="S745" s="400">
        <v>57550</v>
      </c>
      <c r="T745" s="400">
        <v>0</v>
      </c>
      <c r="U745" s="400">
        <v>0</v>
      </c>
      <c r="V745" s="400">
        <v>34.689599999999999</v>
      </c>
      <c r="W745" s="400">
        <v>0</v>
      </c>
      <c r="X745" s="400">
        <v>0</v>
      </c>
      <c r="Y745" s="400">
        <v>0</v>
      </c>
      <c r="Z745" s="400">
        <v>34.689599999999999</v>
      </c>
      <c r="AA745" s="400">
        <v>0</v>
      </c>
      <c r="AB745" s="399" t="s">
        <v>27</v>
      </c>
    </row>
    <row r="746" spans="1:28" ht="14.55" customHeight="1">
      <c r="A746" s="398" t="s">
        <v>254</v>
      </c>
      <c r="B746" s="399" t="s">
        <v>1608</v>
      </c>
      <c r="C746" s="399" t="s">
        <v>1609</v>
      </c>
      <c r="D746" s="400">
        <v>18</v>
      </c>
      <c r="E746" s="400">
        <v>289</v>
      </c>
      <c r="F746" s="400">
        <v>18</v>
      </c>
      <c r="G746" s="400">
        <v>289</v>
      </c>
      <c r="H746" s="400">
        <v>0</v>
      </c>
      <c r="I746" s="400">
        <v>0</v>
      </c>
      <c r="J746" s="400">
        <v>8989</v>
      </c>
      <c r="K746" s="400">
        <v>189667</v>
      </c>
      <c r="L746" s="400">
        <v>0</v>
      </c>
      <c r="M746" s="400">
        <v>0</v>
      </c>
      <c r="N746" s="400">
        <v>0</v>
      </c>
      <c r="O746" s="400">
        <v>0</v>
      </c>
      <c r="P746" s="400">
        <v>0</v>
      </c>
      <c r="Q746" s="400">
        <v>0</v>
      </c>
      <c r="R746" s="400">
        <v>8989</v>
      </c>
      <c r="S746" s="400">
        <v>189667</v>
      </c>
      <c r="T746" s="400">
        <v>0</v>
      </c>
      <c r="U746" s="400">
        <v>0</v>
      </c>
      <c r="V746" s="400">
        <v>21.099900000000002</v>
      </c>
      <c r="W746" s="400">
        <v>0</v>
      </c>
      <c r="X746" s="400">
        <v>0</v>
      </c>
      <c r="Y746" s="400">
        <v>0</v>
      </c>
      <c r="Z746" s="400">
        <v>21.099900000000002</v>
      </c>
      <c r="AA746" s="400">
        <v>0</v>
      </c>
      <c r="AB746" s="399" t="s">
        <v>27</v>
      </c>
    </row>
    <row r="747" spans="1:28" ht="14.55" customHeight="1">
      <c r="A747" s="398" t="s">
        <v>186</v>
      </c>
      <c r="B747" s="399" t="s">
        <v>1610</v>
      </c>
      <c r="C747" s="399" t="s">
        <v>1611</v>
      </c>
      <c r="D747" s="400">
        <v>10</v>
      </c>
      <c r="E747" s="400">
        <v>460</v>
      </c>
      <c r="F747" s="400">
        <v>0</v>
      </c>
      <c r="G747" s="400">
        <v>0</v>
      </c>
      <c r="H747" s="400">
        <v>10</v>
      </c>
      <c r="I747" s="400">
        <v>460</v>
      </c>
      <c r="J747" s="400">
        <v>1221</v>
      </c>
      <c r="K747" s="400">
        <v>35409</v>
      </c>
      <c r="L747" s="400">
        <v>0</v>
      </c>
      <c r="M747" s="400">
        <v>0</v>
      </c>
      <c r="N747" s="400">
        <v>0</v>
      </c>
      <c r="O747" s="400">
        <v>0</v>
      </c>
      <c r="P747" s="400">
        <v>0</v>
      </c>
      <c r="Q747" s="400">
        <v>0</v>
      </c>
      <c r="R747" s="400">
        <v>0</v>
      </c>
      <c r="S747" s="400">
        <v>0</v>
      </c>
      <c r="T747" s="400">
        <v>1221</v>
      </c>
      <c r="U747" s="400">
        <v>35409</v>
      </c>
      <c r="V747" s="400">
        <v>29</v>
      </c>
      <c r="W747" s="400">
        <v>0</v>
      </c>
      <c r="X747" s="400">
        <v>0</v>
      </c>
      <c r="Y747" s="400">
        <v>0</v>
      </c>
      <c r="Z747" s="400">
        <v>0</v>
      </c>
      <c r="AA747" s="400">
        <v>29</v>
      </c>
      <c r="AB747" s="399" t="s">
        <v>27</v>
      </c>
    </row>
    <row r="748" spans="1:28" ht="14.55" customHeight="1">
      <c r="A748" s="398" t="s">
        <v>186</v>
      </c>
      <c r="B748" s="399" t="s">
        <v>1612</v>
      </c>
      <c r="C748" s="399" t="s">
        <v>1613</v>
      </c>
      <c r="D748" s="400">
        <v>10</v>
      </c>
      <c r="E748" s="400">
        <v>382</v>
      </c>
      <c r="F748" s="400">
        <v>0</v>
      </c>
      <c r="G748" s="400">
        <v>0</v>
      </c>
      <c r="H748" s="400">
        <v>10</v>
      </c>
      <c r="I748" s="400">
        <v>382</v>
      </c>
      <c r="J748" s="400">
        <v>4573</v>
      </c>
      <c r="K748" s="400">
        <v>193296</v>
      </c>
      <c r="L748" s="400">
        <v>0</v>
      </c>
      <c r="M748" s="400">
        <v>0</v>
      </c>
      <c r="N748" s="400">
        <v>0</v>
      </c>
      <c r="O748" s="400">
        <v>0</v>
      </c>
      <c r="P748" s="400">
        <v>0</v>
      </c>
      <c r="Q748" s="400">
        <v>0</v>
      </c>
      <c r="R748" s="400">
        <v>0</v>
      </c>
      <c r="S748" s="400">
        <v>0</v>
      </c>
      <c r="T748" s="400">
        <v>4573</v>
      </c>
      <c r="U748" s="400">
        <v>193296</v>
      </c>
      <c r="V748" s="400">
        <v>42.268999999999998</v>
      </c>
      <c r="W748" s="400">
        <v>0</v>
      </c>
      <c r="X748" s="400">
        <v>0</v>
      </c>
      <c r="Y748" s="400">
        <v>0</v>
      </c>
      <c r="Z748" s="400">
        <v>0</v>
      </c>
      <c r="AA748" s="400">
        <v>42.268999999999998</v>
      </c>
      <c r="AB748" s="399" t="s">
        <v>27</v>
      </c>
    </row>
    <row r="749" spans="1:28" ht="14.55" customHeight="1">
      <c r="A749" s="398" t="s">
        <v>186</v>
      </c>
      <c r="B749" s="399" t="s">
        <v>1614</v>
      </c>
      <c r="C749" s="399" t="s">
        <v>1615</v>
      </c>
      <c r="D749" s="400">
        <v>10</v>
      </c>
      <c r="E749" s="400">
        <v>470</v>
      </c>
      <c r="F749" s="400">
        <v>0</v>
      </c>
      <c r="G749" s="400">
        <v>0</v>
      </c>
      <c r="H749" s="400">
        <v>10</v>
      </c>
      <c r="I749" s="400">
        <v>470</v>
      </c>
      <c r="J749" s="400">
        <v>6500</v>
      </c>
      <c r="K749" s="400">
        <v>630500</v>
      </c>
      <c r="L749" s="400">
        <v>0</v>
      </c>
      <c r="M749" s="400">
        <v>0</v>
      </c>
      <c r="N749" s="400">
        <v>0</v>
      </c>
      <c r="O749" s="400">
        <v>0</v>
      </c>
      <c r="P749" s="400">
        <v>0</v>
      </c>
      <c r="Q749" s="400">
        <v>0</v>
      </c>
      <c r="R749" s="400">
        <v>0</v>
      </c>
      <c r="S749" s="400">
        <v>0</v>
      </c>
      <c r="T749" s="400">
        <v>6500</v>
      </c>
      <c r="U749" s="400">
        <v>630500</v>
      </c>
      <c r="V749" s="400">
        <v>97</v>
      </c>
      <c r="W749" s="400">
        <v>0</v>
      </c>
      <c r="X749" s="400">
        <v>0</v>
      </c>
      <c r="Y749" s="400">
        <v>0</v>
      </c>
      <c r="Z749" s="400">
        <v>0</v>
      </c>
      <c r="AA749" s="400">
        <v>97</v>
      </c>
      <c r="AB749" s="399" t="s">
        <v>27</v>
      </c>
    </row>
    <row r="750" spans="1:28" ht="14.55" customHeight="1">
      <c r="A750" s="398" t="s">
        <v>50</v>
      </c>
      <c r="B750" s="399" t="s">
        <v>1616</v>
      </c>
      <c r="C750" s="399" t="s">
        <v>1617</v>
      </c>
      <c r="D750" s="400">
        <v>9</v>
      </c>
      <c r="E750" s="400">
        <v>73</v>
      </c>
      <c r="F750" s="400">
        <v>0</v>
      </c>
      <c r="G750" s="400">
        <v>0</v>
      </c>
      <c r="H750" s="400">
        <v>9</v>
      </c>
      <c r="I750" s="400">
        <v>73</v>
      </c>
      <c r="J750" s="400">
        <v>1061</v>
      </c>
      <c r="K750" s="400">
        <v>246046</v>
      </c>
      <c r="L750" s="400">
        <v>0</v>
      </c>
      <c r="M750" s="400">
        <v>0</v>
      </c>
      <c r="N750" s="400">
        <v>0</v>
      </c>
      <c r="O750" s="400">
        <v>0</v>
      </c>
      <c r="P750" s="400">
        <v>0</v>
      </c>
      <c r="Q750" s="400">
        <v>0</v>
      </c>
      <c r="R750" s="400">
        <v>0</v>
      </c>
      <c r="S750" s="400">
        <v>0</v>
      </c>
      <c r="T750" s="400">
        <v>1061</v>
      </c>
      <c r="U750" s="400">
        <v>246046</v>
      </c>
      <c r="V750" s="400">
        <v>231.90010000000001</v>
      </c>
      <c r="W750" s="400">
        <v>0</v>
      </c>
      <c r="X750" s="400">
        <v>0</v>
      </c>
      <c r="Y750" s="400">
        <v>0</v>
      </c>
      <c r="Z750" s="400">
        <v>0</v>
      </c>
      <c r="AA750" s="400">
        <v>231.90010000000001</v>
      </c>
      <c r="AB750" s="399" t="s">
        <v>27</v>
      </c>
    </row>
    <row r="751" spans="1:28" ht="14.55" customHeight="1">
      <c r="A751" s="398" t="s">
        <v>186</v>
      </c>
      <c r="B751" s="399" t="s">
        <v>1618</v>
      </c>
      <c r="C751" s="399" t="s">
        <v>1619</v>
      </c>
      <c r="D751" s="400">
        <v>10</v>
      </c>
      <c r="E751" s="400">
        <v>467</v>
      </c>
      <c r="F751" s="400">
        <v>0</v>
      </c>
      <c r="G751" s="400">
        <v>0</v>
      </c>
      <c r="H751" s="400">
        <v>10</v>
      </c>
      <c r="I751" s="400">
        <v>467</v>
      </c>
      <c r="J751" s="400">
        <v>12245</v>
      </c>
      <c r="K751" s="400">
        <v>67348</v>
      </c>
      <c r="L751" s="400">
        <v>0</v>
      </c>
      <c r="M751" s="400">
        <v>0</v>
      </c>
      <c r="N751" s="400">
        <v>0</v>
      </c>
      <c r="O751" s="400">
        <v>0</v>
      </c>
      <c r="P751" s="400">
        <v>0</v>
      </c>
      <c r="Q751" s="400">
        <v>0</v>
      </c>
      <c r="R751" s="400">
        <v>0</v>
      </c>
      <c r="S751" s="400">
        <v>0</v>
      </c>
      <c r="T751" s="400">
        <v>12245</v>
      </c>
      <c r="U751" s="400">
        <v>67348</v>
      </c>
      <c r="V751" s="400">
        <v>5.5</v>
      </c>
      <c r="W751" s="400">
        <v>0</v>
      </c>
      <c r="X751" s="400">
        <v>0</v>
      </c>
      <c r="Y751" s="400">
        <v>0</v>
      </c>
      <c r="Z751" s="400">
        <v>0</v>
      </c>
      <c r="AA751" s="400">
        <v>5.5</v>
      </c>
      <c r="AB751" s="399" t="s">
        <v>27</v>
      </c>
    </row>
    <row r="752" spans="1:28" ht="14.55" customHeight="1">
      <c r="A752" s="398" t="s">
        <v>310</v>
      </c>
      <c r="B752" s="399" t="s">
        <v>1620</v>
      </c>
      <c r="C752" s="399" t="s">
        <v>1621</v>
      </c>
      <c r="D752" s="400">
        <v>17</v>
      </c>
      <c r="E752" s="400">
        <v>693</v>
      </c>
      <c r="F752" s="400">
        <v>0</v>
      </c>
      <c r="G752" s="400">
        <v>0</v>
      </c>
      <c r="H752" s="400">
        <v>17</v>
      </c>
      <c r="I752" s="400">
        <v>693</v>
      </c>
      <c r="J752" s="400">
        <v>3013</v>
      </c>
      <c r="K752" s="400">
        <v>190473</v>
      </c>
      <c r="L752" s="400">
        <v>0</v>
      </c>
      <c r="M752" s="400">
        <v>0</v>
      </c>
      <c r="N752" s="400">
        <v>0</v>
      </c>
      <c r="O752" s="400">
        <v>0</v>
      </c>
      <c r="P752" s="400">
        <v>0</v>
      </c>
      <c r="Q752" s="400">
        <v>0</v>
      </c>
      <c r="R752" s="400">
        <v>0</v>
      </c>
      <c r="S752" s="400">
        <v>0</v>
      </c>
      <c r="T752" s="400">
        <v>3013</v>
      </c>
      <c r="U752" s="400">
        <v>190473</v>
      </c>
      <c r="V752" s="400">
        <v>63.217100000000002</v>
      </c>
      <c r="W752" s="400">
        <v>0</v>
      </c>
      <c r="X752" s="400">
        <v>0</v>
      </c>
      <c r="Y752" s="400">
        <v>0</v>
      </c>
      <c r="Z752" s="400">
        <v>0</v>
      </c>
      <c r="AA752" s="400">
        <v>63.217100000000002</v>
      </c>
      <c r="AB752" s="399" t="s">
        <v>27</v>
      </c>
    </row>
    <row r="753" spans="1:28" ht="14.55" customHeight="1">
      <c r="A753" s="398" t="s">
        <v>61</v>
      </c>
      <c r="B753" s="399" t="s">
        <v>1622</v>
      </c>
      <c r="C753" s="399" t="s">
        <v>1623</v>
      </c>
      <c r="D753" s="400">
        <v>20</v>
      </c>
      <c r="E753" s="400">
        <v>802</v>
      </c>
      <c r="F753" s="400">
        <v>0</v>
      </c>
      <c r="G753" s="400">
        <v>0</v>
      </c>
      <c r="H753" s="400">
        <v>20</v>
      </c>
      <c r="I753" s="400">
        <v>802</v>
      </c>
      <c r="J753" s="400">
        <v>8300</v>
      </c>
      <c r="K753" s="400">
        <v>755600</v>
      </c>
      <c r="L753" s="400">
        <v>0</v>
      </c>
      <c r="M753" s="400">
        <v>0</v>
      </c>
      <c r="N753" s="400">
        <v>0</v>
      </c>
      <c r="O753" s="400">
        <v>0</v>
      </c>
      <c r="P753" s="400">
        <v>0</v>
      </c>
      <c r="Q753" s="400">
        <v>0</v>
      </c>
      <c r="R753" s="400">
        <v>0</v>
      </c>
      <c r="S753" s="400">
        <v>0</v>
      </c>
      <c r="T753" s="400">
        <v>8300</v>
      </c>
      <c r="U753" s="400">
        <v>755600</v>
      </c>
      <c r="V753" s="400">
        <v>91.036100000000005</v>
      </c>
      <c r="W753" s="400">
        <v>0</v>
      </c>
      <c r="X753" s="400">
        <v>0</v>
      </c>
      <c r="Y753" s="400">
        <v>0</v>
      </c>
      <c r="Z753" s="400">
        <v>0</v>
      </c>
      <c r="AA753" s="400">
        <v>91.036100000000005</v>
      </c>
      <c r="AB753" s="399" t="s">
        <v>27</v>
      </c>
    </row>
    <row r="754" spans="1:28" ht="14.55" customHeight="1">
      <c r="A754" s="398" t="s">
        <v>642</v>
      </c>
      <c r="B754" s="399" t="s">
        <v>1624</v>
      </c>
      <c r="C754" s="399" t="s">
        <v>1625</v>
      </c>
      <c r="D754" s="400">
        <v>8</v>
      </c>
      <c r="E754" s="400">
        <v>320</v>
      </c>
      <c r="F754" s="400">
        <v>0</v>
      </c>
      <c r="G754" s="400">
        <v>0</v>
      </c>
      <c r="H754" s="400">
        <v>8</v>
      </c>
      <c r="I754" s="400">
        <v>320</v>
      </c>
      <c r="J754" s="400">
        <v>1500</v>
      </c>
      <c r="K754" s="400">
        <v>90000</v>
      </c>
      <c r="L754" s="400">
        <v>0</v>
      </c>
      <c r="M754" s="400">
        <v>0</v>
      </c>
      <c r="N754" s="400">
        <v>0</v>
      </c>
      <c r="O754" s="400">
        <v>0</v>
      </c>
      <c r="P754" s="400">
        <v>0</v>
      </c>
      <c r="Q754" s="400">
        <v>0</v>
      </c>
      <c r="R754" s="400">
        <v>0</v>
      </c>
      <c r="S754" s="400">
        <v>0</v>
      </c>
      <c r="T754" s="400">
        <v>1500</v>
      </c>
      <c r="U754" s="400">
        <v>90000</v>
      </c>
      <c r="V754" s="400">
        <v>60</v>
      </c>
      <c r="W754" s="400">
        <v>0</v>
      </c>
      <c r="X754" s="400">
        <v>0</v>
      </c>
      <c r="Y754" s="400">
        <v>0</v>
      </c>
      <c r="Z754" s="400">
        <v>0</v>
      </c>
      <c r="AA754" s="400">
        <v>60</v>
      </c>
      <c r="AB754" s="399" t="s">
        <v>27</v>
      </c>
    </row>
    <row r="755" spans="1:28" ht="14.55" customHeight="1">
      <c r="A755" s="398" t="s">
        <v>138</v>
      </c>
      <c r="B755" s="399" t="s">
        <v>1626</v>
      </c>
      <c r="C755" s="399" t="s">
        <v>1627</v>
      </c>
      <c r="D755" s="400">
        <v>8</v>
      </c>
      <c r="E755" s="400">
        <v>352</v>
      </c>
      <c r="F755" s="400">
        <v>0</v>
      </c>
      <c r="G755" s="400">
        <v>0</v>
      </c>
      <c r="H755" s="400">
        <v>8</v>
      </c>
      <c r="I755" s="400">
        <v>352</v>
      </c>
      <c r="J755" s="400">
        <v>2958</v>
      </c>
      <c r="K755" s="400">
        <v>1769818</v>
      </c>
      <c r="L755" s="400">
        <v>0</v>
      </c>
      <c r="M755" s="400">
        <v>0</v>
      </c>
      <c r="N755" s="400">
        <v>0</v>
      </c>
      <c r="O755" s="400">
        <v>0</v>
      </c>
      <c r="P755" s="400">
        <v>0</v>
      </c>
      <c r="Q755" s="400">
        <v>0</v>
      </c>
      <c r="R755" s="400">
        <v>0</v>
      </c>
      <c r="S755" s="400">
        <v>0</v>
      </c>
      <c r="T755" s="400">
        <v>2958</v>
      </c>
      <c r="U755" s="400">
        <v>1769818</v>
      </c>
      <c r="V755" s="400">
        <v>598.31579999999997</v>
      </c>
      <c r="W755" s="400">
        <v>0</v>
      </c>
      <c r="X755" s="400">
        <v>0</v>
      </c>
      <c r="Y755" s="400">
        <v>0</v>
      </c>
      <c r="Z755" s="400">
        <v>0</v>
      </c>
      <c r="AA755" s="400">
        <v>598.31579999999997</v>
      </c>
      <c r="AB755" s="399" t="s">
        <v>27</v>
      </c>
    </row>
    <row r="756" spans="1:28" ht="14.55" customHeight="1">
      <c r="A756" s="398" t="s">
        <v>499</v>
      </c>
      <c r="B756" s="399" t="s">
        <v>1628</v>
      </c>
      <c r="C756" s="399" t="s">
        <v>1629</v>
      </c>
      <c r="D756" s="400">
        <v>10</v>
      </c>
      <c r="E756" s="400">
        <v>480</v>
      </c>
      <c r="F756" s="400">
        <v>0</v>
      </c>
      <c r="G756" s="400">
        <v>0</v>
      </c>
      <c r="H756" s="400">
        <v>10</v>
      </c>
      <c r="I756" s="400">
        <v>480</v>
      </c>
      <c r="J756" s="400">
        <v>10272</v>
      </c>
      <c r="K756" s="400">
        <v>1109376</v>
      </c>
      <c r="L756" s="400">
        <v>0</v>
      </c>
      <c r="M756" s="400">
        <v>0</v>
      </c>
      <c r="N756" s="400">
        <v>0</v>
      </c>
      <c r="O756" s="400">
        <v>0</v>
      </c>
      <c r="P756" s="400">
        <v>0</v>
      </c>
      <c r="Q756" s="400">
        <v>0</v>
      </c>
      <c r="R756" s="400">
        <v>0</v>
      </c>
      <c r="S756" s="400">
        <v>0</v>
      </c>
      <c r="T756" s="400">
        <v>10272</v>
      </c>
      <c r="U756" s="400">
        <v>1109376</v>
      </c>
      <c r="V756" s="400">
        <v>108</v>
      </c>
      <c r="W756" s="400">
        <v>0</v>
      </c>
      <c r="X756" s="400">
        <v>0</v>
      </c>
      <c r="Y756" s="400">
        <v>0</v>
      </c>
      <c r="Z756" s="400">
        <v>0</v>
      </c>
      <c r="AA756" s="400">
        <v>108</v>
      </c>
      <c r="AB756" s="399" t="s">
        <v>27</v>
      </c>
    </row>
    <row r="757" spans="1:28" ht="14.55" customHeight="1">
      <c r="A757" s="398" t="s">
        <v>239</v>
      </c>
      <c r="B757" s="399" t="s">
        <v>1630</v>
      </c>
      <c r="C757" s="399" t="s">
        <v>1631</v>
      </c>
      <c r="D757" s="400">
        <v>10</v>
      </c>
      <c r="E757" s="400">
        <v>388</v>
      </c>
      <c r="F757" s="400">
        <v>0</v>
      </c>
      <c r="G757" s="400">
        <v>0</v>
      </c>
      <c r="H757" s="400">
        <v>10</v>
      </c>
      <c r="I757" s="400">
        <v>388</v>
      </c>
      <c r="J757" s="400">
        <v>12100</v>
      </c>
      <c r="K757" s="400">
        <v>706524</v>
      </c>
      <c r="L757" s="400">
        <v>0</v>
      </c>
      <c r="M757" s="400">
        <v>0</v>
      </c>
      <c r="N757" s="400">
        <v>0</v>
      </c>
      <c r="O757" s="400">
        <v>0</v>
      </c>
      <c r="P757" s="400">
        <v>0</v>
      </c>
      <c r="Q757" s="400">
        <v>0</v>
      </c>
      <c r="R757" s="400">
        <v>0</v>
      </c>
      <c r="S757" s="400">
        <v>0</v>
      </c>
      <c r="T757" s="400">
        <v>12100</v>
      </c>
      <c r="U757" s="400">
        <v>706524</v>
      </c>
      <c r="V757" s="400">
        <v>58.3904</v>
      </c>
      <c r="W757" s="400">
        <v>0</v>
      </c>
      <c r="X757" s="400">
        <v>0</v>
      </c>
      <c r="Y757" s="400">
        <v>0</v>
      </c>
      <c r="Z757" s="400">
        <v>0</v>
      </c>
      <c r="AA757" s="400">
        <v>58.3904</v>
      </c>
      <c r="AB757" s="399" t="s">
        <v>27</v>
      </c>
    </row>
    <row r="758" spans="1:28" ht="14.55" customHeight="1">
      <c r="A758" s="398" t="s">
        <v>310</v>
      </c>
      <c r="B758" s="399" t="s">
        <v>1632</v>
      </c>
      <c r="C758" s="399" t="s">
        <v>1633</v>
      </c>
      <c r="D758" s="400">
        <v>0</v>
      </c>
      <c r="E758" s="400">
        <v>0</v>
      </c>
      <c r="F758" s="400">
        <v>0</v>
      </c>
      <c r="G758" s="400">
        <v>0</v>
      </c>
      <c r="H758" s="400">
        <v>0</v>
      </c>
      <c r="I758" s="400">
        <v>0</v>
      </c>
      <c r="J758" s="400">
        <v>0</v>
      </c>
      <c r="K758" s="400">
        <v>0</v>
      </c>
      <c r="L758" s="400">
        <v>0</v>
      </c>
      <c r="M758" s="400">
        <v>0</v>
      </c>
      <c r="N758" s="400">
        <v>0</v>
      </c>
      <c r="O758" s="400">
        <v>0</v>
      </c>
      <c r="P758" s="400">
        <v>0</v>
      </c>
      <c r="Q758" s="400">
        <v>0</v>
      </c>
      <c r="R758" s="400">
        <v>0</v>
      </c>
      <c r="S758" s="400">
        <v>0</v>
      </c>
      <c r="T758" s="400">
        <v>0</v>
      </c>
      <c r="U758" s="400">
        <v>0</v>
      </c>
      <c r="V758" s="400">
        <v>0</v>
      </c>
      <c r="W758" s="400">
        <v>0</v>
      </c>
      <c r="X758" s="400">
        <v>0</v>
      </c>
      <c r="Y758" s="400">
        <v>0</v>
      </c>
      <c r="Z758" s="400">
        <v>0</v>
      </c>
      <c r="AA758" s="400">
        <v>0</v>
      </c>
      <c r="AB758" s="399" t="s">
        <v>27</v>
      </c>
    </row>
    <row r="759" spans="1:28" ht="14.55" customHeight="1">
      <c r="A759" s="398" t="s">
        <v>717</v>
      </c>
      <c r="B759" s="399" t="s">
        <v>1634</v>
      </c>
      <c r="C759" s="399" t="s">
        <v>1635</v>
      </c>
      <c r="D759" s="400">
        <v>1</v>
      </c>
      <c r="E759" s="400">
        <v>11</v>
      </c>
      <c r="F759" s="400">
        <v>0</v>
      </c>
      <c r="G759" s="400">
        <v>0</v>
      </c>
      <c r="H759" s="400">
        <v>1</v>
      </c>
      <c r="I759" s="400">
        <v>11</v>
      </c>
      <c r="J759" s="400">
        <v>142</v>
      </c>
      <c r="K759" s="400">
        <v>4550</v>
      </c>
      <c r="L759" s="400">
        <v>0</v>
      </c>
      <c r="M759" s="400">
        <v>0</v>
      </c>
      <c r="N759" s="400">
        <v>0</v>
      </c>
      <c r="O759" s="400">
        <v>0</v>
      </c>
      <c r="P759" s="400">
        <v>0</v>
      </c>
      <c r="Q759" s="400">
        <v>0</v>
      </c>
      <c r="R759" s="400">
        <v>0</v>
      </c>
      <c r="S759" s="400">
        <v>0</v>
      </c>
      <c r="T759" s="400">
        <v>142</v>
      </c>
      <c r="U759" s="400">
        <v>4550</v>
      </c>
      <c r="V759" s="400">
        <v>32.042299999999997</v>
      </c>
      <c r="W759" s="400">
        <v>0</v>
      </c>
      <c r="X759" s="400">
        <v>0</v>
      </c>
      <c r="Y759" s="400">
        <v>0</v>
      </c>
      <c r="Z759" s="400">
        <v>0</v>
      </c>
      <c r="AA759" s="400">
        <v>32.042299999999997</v>
      </c>
      <c r="AB759" s="399" t="s">
        <v>27</v>
      </c>
    </row>
    <row r="760" spans="1:28" ht="14.55" customHeight="1">
      <c r="A760" s="398" t="s">
        <v>115</v>
      </c>
      <c r="B760" s="399" t="s">
        <v>1636</v>
      </c>
      <c r="C760" s="399" t="s">
        <v>1637</v>
      </c>
      <c r="D760" s="400">
        <v>20</v>
      </c>
      <c r="E760" s="400">
        <v>684</v>
      </c>
      <c r="F760" s="400">
        <v>0</v>
      </c>
      <c r="G760" s="400">
        <v>0</v>
      </c>
      <c r="H760" s="400">
        <v>20</v>
      </c>
      <c r="I760" s="400">
        <v>684</v>
      </c>
      <c r="J760" s="400">
        <v>1968</v>
      </c>
      <c r="K760" s="400">
        <v>1784976</v>
      </c>
      <c r="L760" s="400">
        <v>0</v>
      </c>
      <c r="M760" s="400">
        <v>0</v>
      </c>
      <c r="N760" s="400">
        <v>0</v>
      </c>
      <c r="O760" s="400">
        <v>0</v>
      </c>
      <c r="P760" s="400">
        <v>0</v>
      </c>
      <c r="Q760" s="400">
        <v>0</v>
      </c>
      <c r="R760" s="400">
        <v>0</v>
      </c>
      <c r="S760" s="400">
        <v>0</v>
      </c>
      <c r="T760" s="400">
        <v>1968</v>
      </c>
      <c r="U760" s="400">
        <v>1784976</v>
      </c>
      <c r="V760" s="400">
        <v>907</v>
      </c>
      <c r="W760" s="400">
        <v>0</v>
      </c>
      <c r="X760" s="400">
        <v>0</v>
      </c>
      <c r="Y760" s="400">
        <v>0</v>
      </c>
      <c r="Z760" s="400">
        <v>0</v>
      </c>
      <c r="AA760" s="400">
        <v>907</v>
      </c>
      <c r="AB760" s="399" t="s">
        <v>27</v>
      </c>
    </row>
    <row r="761" spans="1:28" ht="14.55" customHeight="1">
      <c r="A761" s="398" t="s">
        <v>480</v>
      </c>
      <c r="B761" s="399" t="s">
        <v>1638</v>
      </c>
      <c r="C761" s="399" t="s">
        <v>1639</v>
      </c>
      <c r="D761" s="400">
        <v>63</v>
      </c>
      <c r="E761" s="400">
        <v>1228</v>
      </c>
      <c r="F761" s="400">
        <v>63</v>
      </c>
      <c r="G761" s="400">
        <v>1228</v>
      </c>
      <c r="H761" s="400">
        <v>0</v>
      </c>
      <c r="I761" s="400">
        <v>0</v>
      </c>
      <c r="J761" s="400">
        <v>18122</v>
      </c>
      <c r="K761" s="400">
        <v>2189824</v>
      </c>
      <c r="L761" s="400">
        <v>738</v>
      </c>
      <c r="M761" s="400">
        <v>703842</v>
      </c>
      <c r="N761" s="400">
        <v>2966</v>
      </c>
      <c r="O761" s="400">
        <v>432968</v>
      </c>
      <c r="P761" s="400">
        <v>7349</v>
      </c>
      <c r="Q761" s="400">
        <v>633045</v>
      </c>
      <c r="R761" s="400">
        <v>7069</v>
      </c>
      <c r="S761" s="400">
        <v>419969</v>
      </c>
      <c r="T761" s="400">
        <v>0</v>
      </c>
      <c r="U761" s="400">
        <v>0</v>
      </c>
      <c r="V761" s="400">
        <v>120.8379</v>
      </c>
      <c r="W761" s="400">
        <v>953.71540000000005</v>
      </c>
      <c r="X761" s="400">
        <v>145.97710000000001</v>
      </c>
      <c r="Y761" s="400">
        <v>86.140299999999996</v>
      </c>
      <c r="Z761" s="400">
        <v>59.41</v>
      </c>
      <c r="AA761" s="400">
        <v>0</v>
      </c>
      <c r="AB761" s="399" t="s">
        <v>27</v>
      </c>
    </row>
    <row r="762" spans="1:28" ht="14.55" customHeight="1">
      <c r="A762" s="398" t="s">
        <v>273</v>
      </c>
      <c r="B762" s="399" t="s">
        <v>1640</v>
      </c>
      <c r="C762" s="399" t="s">
        <v>1641</v>
      </c>
      <c r="D762" s="400">
        <v>20</v>
      </c>
      <c r="E762" s="400">
        <v>796</v>
      </c>
      <c r="F762" s="400">
        <v>0</v>
      </c>
      <c r="G762" s="400">
        <v>0</v>
      </c>
      <c r="H762" s="400">
        <v>20</v>
      </c>
      <c r="I762" s="400">
        <v>796</v>
      </c>
      <c r="J762" s="400">
        <v>3531</v>
      </c>
      <c r="K762" s="400">
        <v>48810</v>
      </c>
      <c r="L762" s="400">
        <v>0</v>
      </c>
      <c r="M762" s="400">
        <v>0</v>
      </c>
      <c r="N762" s="400">
        <v>0</v>
      </c>
      <c r="O762" s="400">
        <v>0</v>
      </c>
      <c r="P762" s="400">
        <v>0</v>
      </c>
      <c r="Q762" s="400">
        <v>0</v>
      </c>
      <c r="R762" s="400">
        <v>0</v>
      </c>
      <c r="S762" s="400">
        <v>0</v>
      </c>
      <c r="T762" s="400">
        <v>3531</v>
      </c>
      <c r="U762" s="400">
        <v>48810</v>
      </c>
      <c r="V762" s="400">
        <v>13.8233</v>
      </c>
      <c r="W762" s="400">
        <v>0</v>
      </c>
      <c r="X762" s="400">
        <v>0</v>
      </c>
      <c r="Y762" s="400">
        <v>0</v>
      </c>
      <c r="Z762" s="400">
        <v>0</v>
      </c>
      <c r="AA762" s="400">
        <v>13.8233</v>
      </c>
      <c r="AB762" s="399" t="s">
        <v>27</v>
      </c>
    </row>
    <row r="763" spans="1:28" ht="14.55" customHeight="1">
      <c r="A763" s="398" t="s">
        <v>464</v>
      </c>
      <c r="B763" s="399" t="s">
        <v>1642</v>
      </c>
      <c r="C763" s="399" t="s">
        <v>1643</v>
      </c>
      <c r="D763" s="400">
        <v>12</v>
      </c>
      <c r="E763" s="400">
        <v>539</v>
      </c>
      <c r="F763" s="400">
        <v>0</v>
      </c>
      <c r="G763" s="400">
        <v>0</v>
      </c>
      <c r="H763" s="400">
        <v>12</v>
      </c>
      <c r="I763" s="400">
        <v>539</v>
      </c>
      <c r="J763" s="400">
        <v>2046</v>
      </c>
      <c r="K763" s="400">
        <v>21404</v>
      </c>
      <c r="L763" s="400">
        <v>0</v>
      </c>
      <c r="M763" s="400">
        <v>0</v>
      </c>
      <c r="N763" s="400">
        <v>0</v>
      </c>
      <c r="O763" s="400">
        <v>0</v>
      </c>
      <c r="P763" s="400">
        <v>0</v>
      </c>
      <c r="Q763" s="400">
        <v>0</v>
      </c>
      <c r="R763" s="400">
        <v>0</v>
      </c>
      <c r="S763" s="400">
        <v>0</v>
      </c>
      <c r="T763" s="400">
        <v>2046</v>
      </c>
      <c r="U763" s="400">
        <v>21404</v>
      </c>
      <c r="V763" s="400">
        <v>10.461399999999999</v>
      </c>
      <c r="W763" s="400">
        <v>0</v>
      </c>
      <c r="X763" s="400">
        <v>0</v>
      </c>
      <c r="Y763" s="400">
        <v>0</v>
      </c>
      <c r="Z763" s="400">
        <v>0</v>
      </c>
      <c r="AA763" s="400">
        <v>10.461399999999999</v>
      </c>
      <c r="AB763" s="399" t="s">
        <v>27</v>
      </c>
    </row>
    <row r="764" spans="1:28" ht="14.55" customHeight="1">
      <c r="A764" s="398" t="s">
        <v>39</v>
      </c>
      <c r="B764" s="399" t="s">
        <v>1644</v>
      </c>
      <c r="C764" s="399" t="s">
        <v>1645</v>
      </c>
      <c r="D764" s="400">
        <v>10</v>
      </c>
      <c r="E764" s="400">
        <v>376</v>
      </c>
      <c r="F764" s="400">
        <v>0</v>
      </c>
      <c r="G764" s="400">
        <v>0</v>
      </c>
      <c r="H764" s="400">
        <v>10</v>
      </c>
      <c r="I764" s="400">
        <v>376</v>
      </c>
      <c r="J764" s="400">
        <v>2968</v>
      </c>
      <c r="K764" s="400">
        <v>242456</v>
      </c>
      <c r="L764" s="400">
        <v>0</v>
      </c>
      <c r="M764" s="400">
        <v>0</v>
      </c>
      <c r="N764" s="400">
        <v>0</v>
      </c>
      <c r="O764" s="400">
        <v>0</v>
      </c>
      <c r="P764" s="400">
        <v>0</v>
      </c>
      <c r="Q764" s="400">
        <v>0</v>
      </c>
      <c r="R764" s="400">
        <v>0</v>
      </c>
      <c r="S764" s="400">
        <v>0</v>
      </c>
      <c r="T764" s="400">
        <v>2968</v>
      </c>
      <c r="U764" s="400">
        <v>242456</v>
      </c>
      <c r="V764" s="400">
        <v>81.69</v>
      </c>
      <c r="W764" s="400">
        <v>0</v>
      </c>
      <c r="X764" s="400">
        <v>0</v>
      </c>
      <c r="Y764" s="400">
        <v>0</v>
      </c>
      <c r="Z764" s="400">
        <v>0</v>
      </c>
      <c r="AA764" s="400">
        <v>81.69</v>
      </c>
      <c r="AB764" s="399" t="s">
        <v>27</v>
      </c>
    </row>
    <row r="765" spans="1:28" ht="14.55" customHeight="1">
      <c r="A765" s="398" t="s">
        <v>318</v>
      </c>
      <c r="B765" s="399" t="s">
        <v>1646</v>
      </c>
      <c r="C765" s="399" t="s">
        <v>1647</v>
      </c>
      <c r="D765" s="400">
        <v>6</v>
      </c>
      <c r="E765" s="400">
        <v>209</v>
      </c>
      <c r="F765" s="400">
        <v>0</v>
      </c>
      <c r="G765" s="400">
        <v>0</v>
      </c>
      <c r="H765" s="400">
        <v>6</v>
      </c>
      <c r="I765" s="400">
        <v>209</v>
      </c>
      <c r="J765" s="400">
        <v>3274</v>
      </c>
      <c r="K765" s="400">
        <v>629201</v>
      </c>
      <c r="L765" s="400">
        <v>0</v>
      </c>
      <c r="M765" s="400">
        <v>0</v>
      </c>
      <c r="N765" s="400">
        <v>0</v>
      </c>
      <c r="O765" s="400">
        <v>0</v>
      </c>
      <c r="P765" s="400">
        <v>0</v>
      </c>
      <c r="Q765" s="400">
        <v>0</v>
      </c>
      <c r="R765" s="400">
        <v>0</v>
      </c>
      <c r="S765" s="400">
        <v>0</v>
      </c>
      <c r="T765" s="400">
        <v>3274</v>
      </c>
      <c r="U765" s="400">
        <v>629201</v>
      </c>
      <c r="V765" s="400">
        <v>192.18109999999999</v>
      </c>
      <c r="W765" s="400">
        <v>0</v>
      </c>
      <c r="X765" s="400">
        <v>0</v>
      </c>
      <c r="Y765" s="400">
        <v>0</v>
      </c>
      <c r="Z765" s="400">
        <v>0</v>
      </c>
      <c r="AA765" s="400">
        <v>192.18109999999999</v>
      </c>
      <c r="AB765" s="399" t="s">
        <v>27</v>
      </c>
    </row>
    <row r="766" spans="1:28" ht="14.55" customHeight="1">
      <c r="A766" s="398" t="s">
        <v>42</v>
      </c>
      <c r="B766" s="399" t="s">
        <v>1648</v>
      </c>
      <c r="C766" s="399" t="s">
        <v>1649</v>
      </c>
      <c r="D766" s="400">
        <v>38</v>
      </c>
      <c r="E766" s="400">
        <v>1077</v>
      </c>
      <c r="F766" s="400">
        <v>38</v>
      </c>
      <c r="G766" s="400">
        <v>1077</v>
      </c>
      <c r="H766" s="400">
        <v>0</v>
      </c>
      <c r="I766" s="400">
        <v>0</v>
      </c>
      <c r="J766" s="400">
        <v>85480</v>
      </c>
      <c r="K766" s="400">
        <v>4644486</v>
      </c>
      <c r="L766" s="400">
        <v>0</v>
      </c>
      <c r="M766" s="400">
        <v>0</v>
      </c>
      <c r="N766" s="400">
        <v>0</v>
      </c>
      <c r="O766" s="400">
        <v>0</v>
      </c>
      <c r="P766" s="400">
        <v>13998</v>
      </c>
      <c r="Q766" s="400">
        <v>1427796</v>
      </c>
      <c r="R766" s="400">
        <v>71482</v>
      </c>
      <c r="S766" s="400">
        <v>3216690</v>
      </c>
      <c r="T766" s="400">
        <v>0</v>
      </c>
      <c r="U766" s="400">
        <v>0</v>
      </c>
      <c r="V766" s="400">
        <v>54.334200000000003</v>
      </c>
      <c r="W766" s="400">
        <v>0</v>
      </c>
      <c r="X766" s="400">
        <v>0</v>
      </c>
      <c r="Y766" s="400">
        <v>102</v>
      </c>
      <c r="Z766" s="400">
        <v>45</v>
      </c>
      <c r="AA766" s="400">
        <v>0</v>
      </c>
      <c r="AB766" s="399" t="s">
        <v>27</v>
      </c>
    </row>
    <row r="767" spans="1:28" ht="14.55" customHeight="1">
      <c r="A767" s="398" t="s">
        <v>186</v>
      </c>
      <c r="B767" s="399" t="s">
        <v>1650</v>
      </c>
      <c r="C767" s="399" t="s">
        <v>1651</v>
      </c>
      <c r="D767" s="400">
        <v>2</v>
      </c>
      <c r="E767" s="400">
        <v>95</v>
      </c>
      <c r="F767" s="400">
        <v>0</v>
      </c>
      <c r="G767" s="400">
        <v>0</v>
      </c>
      <c r="H767" s="400">
        <v>2</v>
      </c>
      <c r="I767" s="400">
        <v>95</v>
      </c>
      <c r="J767" s="400">
        <v>1710</v>
      </c>
      <c r="K767" s="400">
        <v>68400</v>
      </c>
      <c r="L767" s="400">
        <v>0</v>
      </c>
      <c r="M767" s="400">
        <v>0</v>
      </c>
      <c r="N767" s="400">
        <v>0</v>
      </c>
      <c r="O767" s="400">
        <v>0</v>
      </c>
      <c r="P767" s="400">
        <v>0</v>
      </c>
      <c r="Q767" s="400">
        <v>0</v>
      </c>
      <c r="R767" s="400">
        <v>0</v>
      </c>
      <c r="S767" s="400">
        <v>0</v>
      </c>
      <c r="T767" s="400">
        <v>1710</v>
      </c>
      <c r="U767" s="400">
        <v>68400</v>
      </c>
      <c r="V767" s="400">
        <v>40</v>
      </c>
      <c r="W767" s="400">
        <v>0</v>
      </c>
      <c r="X767" s="400">
        <v>0</v>
      </c>
      <c r="Y767" s="400">
        <v>0</v>
      </c>
      <c r="Z767" s="400">
        <v>0</v>
      </c>
      <c r="AA767" s="400">
        <v>40</v>
      </c>
      <c r="AB767" s="399" t="s">
        <v>27</v>
      </c>
    </row>
    <row r="768" spans="1:28" ht="14.55" customHeight="1">
      <c r="A768" s="398" t="s">
        <v>45</v>
      </c>
      <c r="B768" s="399" t="s">
        <v>1652</v>
      </c>
      <c r="C768" s="399" t="s">
        <v>1653</v>
      </c>
      <c r="D768" s="400">
        <v>14</v>
      </c>
      <c r="E768" s="400">
        <v>294</v>
      </c>
      <c r="F768" s="400">
        <v>0</v>
      </c>
      <c r="G768" s="400">
        <v>0</v>
      </c>
      <c r="H768" s="400">
        <v>14</v>
      </c>
      <c r="I768" s="400">
        <v>294</v>
      </c>
      <c r="J768" s="400">
        <v>1031</v>
      </c>
      <c r="K768" s="400">
        <v>355695</v>
      </c>
      <c r="L768" s="400">
        <v>0</v>
      </c>
      <c r="M768" s="400">
        <v>0</v>
      </c>
      <c r="N768" s="400">
        <v>0</v>
      </c>
      <c r="O768" s="400">
        <v>0</v>
      </c>
      <c r="P768" s="400">
        <v>0</v>
      </c>
      <c r="Q768" s="400">
        <v>0</v>
      </c>
      <c r="R768" s="400">
        <v>0</v>
      </c>
      <c r="S768" s="400">
        <v>0</v>
      </c>
      <c r="T768" s="400">
        <v>1031</v>
      </c>
      <c r="U768" s="400">
        <v>355695</v>
      </c>
      <c r="V768" s="400">
        <v>345</v>
      </c>
      <c r="W768" s="400">
        <v>0</v>
      </c>
      <c r="X768" s="400">
        <v>0</v>
      </c>
      <c r="Y768" s="400">
        <v>0</v>
      </c>
      <c r="Z768" s="400">
        <v>0</v>
      </c>
      <c r="AA768" s="400">
        <v>345</v>
      </c>
      <c r="AB768" s="399" t="s">
        <v>27</v>
      </c>
    </row>
    <row r="769" spans="1:28" ht="14.55" customHeight="1">
      <c r="A769" s="398" t="s">
        <v>186</v>
      </c>
      <c r="B769" s="399" t="s">
        <v>1654</v>
      </c>
      <c r="C769" s="399" t="s">
        <v>1655</v>
      </c>
      <c r="D769" s="400">
        <v>54</v>
      </c>
      <c r="E769" s="400">
        <v>2592</v>
      </c>
      <c r="F769" s="400">
        <v>0</v>
      </c>
      <c r="G769" s="400">
        <v>0</v>
      </c>
      <c r="H769" s="400">
        <v>54</v>
      </c>
      <c r="I769" s="400">
        <v>2592</v>
      </c>
      <c r="J769" s="400">
        <v>79380</v>
      </c>
      <c r="K769" s="400">
        <v>4365900</v>
      </c>
      <c r="L769" s="400">
        <v>0</v>
      </c>
      <c r="M769" s="400">
        <v>0</v>
      </c>
      <c r="N769" s="400">
        <v>0</v>
      </c>
      <c r="O769" s="400">
        <v>0</v>
      </c>
      <c r="P769" s="400">
        <v>0</v>
      </c>
      <c r="Q769" s="400">
        <v>0</v>
      </c>
      <c r="R769" s="400">
        <v>0</v>
      </c>
      <c r="S769" s="400">
        <v>0</v>
      </c>
      <c r="T769" s="400">
        <v>79380</v>
      </c>
      <c r="U769" s="400">
        <v>4365900</v>
      </c>
      <c r="V769" s="400">
        <v>55</v>
      </c>
      <c r="W769" s="400">
        <v>0</v>
      </c>
      <c r="X769" s="400">
        <v>0</v>
      </c>
      <c r="Y769" s="400">
        <v>0</v>
      </c>
      <c r="Z769" s="400">
        <v>0</v>
      </c>
      <c r="AA769" s="400">
        <v>55</v>
      </c>
      <c r="AB769" s="399" t="s">
        <v>27</v>
      </c>
    </row>
    <row r="770" spans="1:28" ht="14.55" customHeight="1">
      <c r="A770" s="398" t="s">
        <v>141</v>
      </c>
      <c r="B770" s="399" t="s">
        <v>1656</v>
      </c>
      <c r="C770" s="399" t="s">
        <v>1657</v>
      </c>
      <c r="D770" s="400">
        <v>118</v>
      </c>
      <c r="E770" s="400">
        <v>3574</v>
      </c>
      <c r="F770" s="400">
        <v>79</v>
      </c>
      <c r="G770" s="400">
        <v>2071</v>
      </c>
      <c r="H770" s="400">
        <v>39</v>
      </c>
      <c r="I770" s="400">
        <v>1503</v>
      </c>
      <c r="J770" s="400">
        <v>108818</v>
      </c>
      <c r="K770" s="400">
        <v>16650798</v>
      </c>
      <c r="L770" s="400">
        <v>0</v>
      </c>
      <c r="M770" s="400">
        <v>0</v>
      </c>
      <c r="N770" s="400">
        <v>31564</v>
      </c>
      <c r="O770" s="400">
        <v>5286339</v>
      </c>
      <c r="P770" s="400">
        <v>29542</v>
      </c>
      <c r="Q770" s="400">
        <v>3089502</v>
      </c>
      <c r="R770" s="400">
        <v>5126</v>
      </c>
      <c r="S770" s="400">
        <v>157214</v>
      </c>
      <c r="T770" s="400">
        <v>42586</v>
      </c>
      <c r="U770" s="400">
        <v>8117743</v>
      </c>
      <c r="V770" s="400">
        <v>153.01509999999999</v>
      </c>
      <c r="W770" s="400">
        <v>0</v>
      </c>
      <c r="X770" s="400">
        <v>167.48</v>
      </c>
      <c r="Y770" s="400">
        <v>104.58</v>
      </c>
      <c r="Z770" s="400">
        <v>30.669899999999998</v>
      </c>
      <c r="AA770" s="400">
        <v>190.62</v>
      </c>
      <c r="AB770" s="399" t="s">
        <v>27</v>
      </c>
    </row>
    <row r="771" spans="1:28" ht="14.55" customHeight="1">
      <c r="A771" s="399" t="s">
        <v>27</v>
      </c>
      <c r="B771" s="399" t="s">
        <v>27</v>
      </c>
      <c r="C771" s="399" t="s">
        <v>27</v>
      </c>
      <c r="D771" s="399" t="s">
        <v>27</v>
      </c>
      <c r="E771" s="399" t="s">
        <v>27</v>
      </c>
      <c r="F771" s="399" t="s">
        <v>27</v>
      </c>
      <c r="G771" s="399" t="s">
        <v>27</v>
      </c>
      <c r="H771" s="399" t="s">
        <v>27</v>
      </c>
      <c r="I771" s="399" t="s">
        <v>27</v>
      </c>
      <c r="J771" s="399" t="s">
        <v>27</v>
      </c>
      <c r="K771" s="399" t="s">
        <v>27</v>
      </c>
      <c r="L771" s="399" t="s">
        <v>27</v>
      </c>
      <c r="M771" s="399" t="s">
        <v>27</v>
      </c>
      <c r="N771" s="399" t="s">
        <v>27</v>
      </c>
      <c r="O771" s="399" t="s">
        <v>27</v>
      </c>
      <c r="P771" s="399" t="s">
        <v>27</v>
      </c>
      <c r="Q771" s="399" t="s">
        <v>27</v>
      </c>
      <c r="R771" s="399" t="s">
        <v>27</v>
      </c>
      <c r="S771" s="399" t="s">
        <v>27</v>
      </c>
      <c r="T771" s="399" t="s">
        <v>27</v>
      </c>
      <c r="U771" s="399" t="s">
        <v>27</v>
      </c>
      <c r="V771" s="399" t="s">
        <v>27</v>
      </c>
      <c r="W771" s="399" t="s">
        <v>27</v>
      </c>
      <c r="X771" s="399" t="s">
        <v>27</v>
      </c>
      <c r="Y771" s="399" t="s">
        <v>27</v>
      </c>
      <c r="Z771" s="399" t="s">
        <v>27</v>
      </c>
      <c r="AA771" s="399" t="s">
        <v>27</v>
      </c>
      <c r="AB771" s="399" t="s">
        <v>27</v>
      </c>
    </row>
  </sheetData>
  <phoneticPr fontId="3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68"/>
  <sheetViews>
    <sheetView workbookViewId="0">
      <selection activeCell="F13" sqref="F13"/>
    </sheetView>
  </sheetViews>
  <sheetFormatPr defaultColWidth="9" defaultRowHeight="14.4"/>
  <cols>
    <col min="1" max="1" width="16.88671875" customWidth="1"/>
    <col min="2" max="2" width="52.21875" customWidth="1"/>
  </cols>
  <sheetData>
    <row r="1" spans="1:4">
      <c r="A1" t="s">
        <v>1</v>
      </c>
      <c r="B1" t="s">
        <v>2</v>
      </c>
      <c r="C1" t="s">
        <v>1658</v>
      </c>
      <c r="D1" t="s">
        <v>1659</v>
      </c>
    </row>
    <row r="2" spans="1:4">
      <c r="A2" t="s">
        <v>1660</v>
      </c>
      <c r="B2" t="s">
        <v>30</v>
      </c>
      <c r="C2">
        <v>21</v>
      </c>
      <c r="D2">
        <v>877</v>
      </c>
    </row>
    <row r="3" spans="1:4">
      <c r="A3" t="s">
        <v>1661</v>
      </c>
      <c r="B3" t="s">
        <v>33</v>
      </c>
      <c r="C3">
        <v>44</v>
      </c>
      <c r="D3">
        <v>1732</v>
      </c>
    </row>
    <row r="4" spans="1:4">
      <c r="A4" t="s">
        <v>1662</v>
      </c>
      <c r="B4" t="s">
        <v>35</v>
      </c>
      <c r="C4">
        <v>32</v>
      </c>
      <c r="D4">
        <v>1483</v>
      </c>
    </row>
    <row r="5" spans="1:4">
      <c r="A5" t="s">
        <v>1663</v>
      </c>
      <c r="B5" t="s">
        <v>38</v>
      </c>
      <c r="C5">
        <v>56</v>
      </c>
      <c r="D5">
        <v>1984</v>
      </c>
    </row>
    <row r="6" spans="1:4">
      <c r="A6" t="s">
        <v>1664</v>
      </c>
      <c r="B6" t="s">
        <v>41</v>
      </c>
      <c r="C6">
        <v>34</v>
      </c>
      <c r="D6">
        <v>1319</v>
      </c>
    </row>
    <row r="7" spans="1:4">
      <c r="A7" t="s">
        <v>1665</v>
      </c>
      <c r="B7" t="s">
        <v>44</v>
      </c>
      <c r="C7">
        <v>130</v>
      </c>
      <c r="D7">
        <v>3321</v>
      </c>
    </row>
    <row r="8" spans="1:4">
      <c r="A8" t="s">
        <v>1666</v>
      </c>
      <c r="B8" t="s">
        <v>47</v>
      </c>
      <c r="C8">
        <v>27</v>
      </c>
      <c r="D8">
        <v>1303</v>
      </c>
    </row>
    <row r="9" spans="1:4">
      <c r="A9" t="s">
        <v>1667</v>
      </c>
      <c r="B9" t="s">
        <v>49</v>
      </c>
      <c r="C9">
        <v>22</v>
      </c>
      <c r="D9">
        <v>963</v>
      </c>
    </row>
    <row r="10" spans="1:4">
      <c r="A10" t="s">
        <v>1668</v>
      </c>
      <c r="B10" t="s">
        <v>52</v>
      </c>
      <c r="C10">
        <v>2</v>
      </c>
      <c r="D10">
        <v>64</v>
      </c>
    </row>
    <row r="11" spans="1:4">
      <c r="A11" t="s">
        <v>1669</v>
      </c>
      <c r="B11" t="s">
        <v>55</v>
      </c>
      <c r="C11">
        <v>43</v>
      </c>
      <c r="D11">
        <v>1240</v>
      </c>
    </row>
    <row r="12" spans="1:4">
      <c r="A12" t="s">
        <v>1670</v>
      </c>
      <c r="B12" t="s">
        <v>57</v>
      </c>
      <c r="C12">
        <v>12</v>
      </c>
      <c r="D12">
        <v>246</v>
      </c>
    </row>
    <row r="13" spans="1:4">
      <c r="A13" t="s">
        <v>1671</v>
      </c>
      <c r="B13" t="s">
        <v>60</v>
      </c>
      <c r="C13">
        <v>33</v>
      </c>
      <c r="D13">
        <v>1095</v>
      </c>
    </row>
    <row r="14" spans="1:4">
      <c r="A14" t="s">
        <v>1672</v>
      </c>
      <c r="B14" t="s">
        <v>63</v>
      </c>
      <c r="C14">
        <v>13</v>
      </c>
      <c r="D14">
        <v>507</v>
      </c>
    </row>
    <row r="15" spans="1:4">
      <c r="A15" t="s">
        <v>1673</v>
      </c>
      <c r="B15" t="s">
        <v>66</v>
      </c>
      <c r="C15">
        <v>21</v>
      </c>
      <c r="D15">
        <v>499</v>
      </c>
    </row>
    <row r="16" spans="1:4">
      <c r="A16" t="s">
        <v>1674</v>
      </c>
      <c r="B16" t="s">
        <v>69</v>
      </c>
      <c r="C16">
        <v>26</v>
      </c>
      <c r="D16">
        <v>720</v>
      </c>
    </row>
    <row r="17" spans="1:4">
      <c r="A17" t="s">
        <v>1675</v>
      </c>
      <c r="B17" t="s">
        <v>72</v>
      </c>
      <c r="C17">
        <v>60</v>
      </c>
      <c r="D17">
        <v>1661</v>
      </c>
    </row>
    <row r="18" spans="1:4">
      <c r="A18" t="s">
        <v>1676</v>
      </c>
      <c r="B18" t="s">
        <v>75</v>
      </c>
      <c r="C18">
        <v>23</v>
      </c>
      <c r="D18">
        <v>575</v>
      </c>
    </row>
    <row r="19" spans="1:4">
      <c r="A19" t="s">
        <v>1677</v>
      </c>
      <c r="B19" t="s">
        <v>78</v>
      </c>
      <c r="C19">
        <v>40</v>
      </c>
      <c r="D19">
        <v>1263</v>
      </c>
    </row>
    <row r="20" spans="1:4">
      <c r="A20" t="s">
        <v>1678</v>
      </c>
      <c r="B20" t="s">
        <v>81</v>
      </c>
      <c r="C20">
        <v>53</v>
      </c>
      <c r="D20">
        <v>1867</v>
      </c>
    </row>
    <row r="21" spans="1:4">
      <c r="A21" t="s">
        <v>1679</v>
      </c>
      <c r="B21" t="s">
        <v>84</v>
      </c>
      <c r="C21">
        <v>154</v>
      </c>
      <c r="D21">
        <v>5292</v>
      </c>
    </row>
    <row r="22" spans="1:4">
      <c r="A22" t="s">
        <v>1680</v>
      </c>
      <c r="B22" t="s">
        <v>87</v>
      </c>
      <c r="C22">
        <v>27</v>
      </c>
      <c r="D22">
        <v>1863</v>
      </c>
    </row>
    <row r="23" spans="1:4">
      <c r="A23" t="s">
        <v>1681</v>
      </c>
      <c r="B23" t="s">
        <v>90</v>
      </c>
      <c r="C23">
        <v>18</v>
      </c>
      <c r="D23">
        <v>794</v>
      </c>
    </row>
    <row r="24" spans="1:4">
      <c r="A24" t="s">
        <v>1682</v>
      </c>
      <c r="B24" t="s">
        <v>92</v>
      </c>
      <c r="C24">
        <v>93</v>
      </c>
      <c r="D24">
        <v>2749</v>
      </c>
    </row>
    <row r="25" spans="1:4">
      <c r="A25" t="s">
        <v>1683</v>
      </c>
      <c r="B25" t="s">
        <v>94</v>
      </c>
      <c r="C25">
        <v>10</v>
      </c>
      <c r="D25">
        <v>743</v>
      </c>
    </row>
    <row r="26" spans="1:4">
      <c r="A26" t="s">
        <v>1684</v>
      </c>
      <c r="B26" t="s">
        <v>97</v>
      </c>
      <c r="C26">
        <v>16</v>
      </c>
      <c r="D26">
        <v>436</v>
      </c>
    </row>
    <row r="27" spans="1:4">
      <c r="A27" t="s">
        <v>1685</v>
      </c>
      <c r="B27" t="s">
        <v>99</v>
      </c>
      <c r="C27">
        <v>52</v>
      </c>
      <c r="D27">
        <v>2116</v>
      </c>
    </row>
    <row r="28" spans="1:4">
      <c r="A28" t="s">
        <v>1686</v>
      </c>
      <c r="B28" t="s">
        <v>102</v>
      </c>
      <c r="C28">
        <v>2</v>
      </c>
      <c r="D28">
        <v>64</v>
      </c>
    </row>
    <row r="29" spans="1:4">
      <c r="A29" t="s">
        <v>1687</v>
      </c>
      <c r="B29" t="s">
        <v>105</v>
      </c>
      <c r="C29">
        <v>53</v>
      </c>
      <c r="D29">
        <v>1253</v>
      </c>
    </row>
    <row r="30" spans="1:4">
      <c r="A30" t="s">
        <v>1688</v>
      </c>
      <c r="B30" t="s">
        <v>108</v>
      </c>
      <c r="C30">
        <v>27</v>
      </c>
      <c r="D30">
        <v>926</v>
      </c>
    </row>
    <row r="31" spans="1:4">
      <c r="A31" t="s">
        <v>1689</v>
      </c>
      <c r="B31" t="s">
        <v>111</v>
      </c>
      <c r="C31">
        <v>41</v>
      </c>
      <c r="D31">
        <v>1220</v>
      </c>
    </row>
    <row r="32" spans="1:4">
      <c r="A32" t="s">
        <v>1690</v>
      </c>
      <c r="B32" t="s">
        <v>114</v>
      </c>
      <c r="C32">
        <v>95</v>
      </c>
      <c r="D32">
        <v>2070</v>
      </c>
    </row>
    <row r="33" spans="1:4">
      <c r="A33" t="s">
        <v>1691</v>
      </c>
      <c r="B33" t="s">
        <v>117</v>
      </c>
      <c r="C33">
        <v>7</v>
      </c>
      <c r="D33">
        <v>119</v>
      </c>
    </row>
    <row r="34" spans="1:4">
      <c r="A34" t="s">
        <v>1692</v>
      </c>
      <c r="B34" t="s">
        <v>119</v>
      </c>
      <c r="C34">
        <v>54</v>
      </c>
      <c r="D34">
        <v>1117</v>
      </c>
    </row>
    <row r="35" spans="1:4">
      <c r="A35" t="s">
        <v>1693</v>
      </c>
      <c r="B35" t="s">
        <v>122</v>
      </c>
      <c r="C35">
        <v>43</v>
      </c>
      <c r="D35">
        <v>1674</v>
      </c>
    </row>
    <row r="36" spans="1:4">
      <c r="A36" t="s">
        <v>1694</v>
      </c>
      <c r="B36" t="s">
        <v>125</v>
      </c>
      <c r="C36">
        <v>185</v>
      </c>
      <c r="D36">
        <v>5156</v>
      </c>
    </row>
    <row r="37" spans="1:4">
      <c r="A37" t="s">
        <v>1695</v>
      </c>
      <c r="B37" t="s">
        <v>128</v>
      </c>
      <c r="C37">
        <v>113</v>
      </c>
      <c r="D37">
        <v>2417</v>
      </c>
    </row>
    <row r="38" spans="1:4">
      <c r="A38" t="s">
        <v>1696</v>
      </c>
      <c r="B38" t="s">
        <v>131</v>
      </c>
      <c r="C38">
        <v>51</v>
      </c>
      <c r="D38">
        <v>988</v>
      </c>
    </row>
    <row r="39" spans="1:4">
      <c r="A39" t="s">
        <v>1697</v>
      </c>
      <c r="B39" t="s">
        <v>134</v>
      </c>
      <c r="C39">
        <v>36</v>
      </c>
      <c r="D39">
        <v>1155</v>
      </c>
    </row>
    <row r="40" spans="1:4">
      <c r="A40" t="s">
        <v>1698</v>
      </c>
      <c r="B40" t="s">
        <v>137</v>
      </c>
      <c r="C40">
        <v>45</v>
      </c>
      <c r="D40">
        <v>1441</v>
      </c>
    </row>
    <row r="41" spans="1:4">
      <c r="A41" t="s">
        <v>1699</v>
      </c>
      <c r="B41" t="s">
        <v>140</v>
      </c>
      <c r="C41">
        <v>5</v>
      </c>
      <c r="D41">
        <v>170</v>
      </c>
    </row>
    <row r="42" spans="1:4">
      <c r="A42" t="s">
        <v>1700</v>
      </c>
      <c r="B42" t="s">
        <v>143</v>
      </c>
      <c r="C42">
        <v>5</v>
      </c>
      <c r="D42">
        <v>92</v>
      </c>
    </row>
    <row r="43" spans="1:4">
      <c r="A43" t="s">
        <v>1701</v>
      </c>
      <c r="B43" t="s">
        <v>146</v>
      </c>
      <c r="C43">
        <v>57</v>
      </c>
      <c r="D43">
        <v>2444</v>
      </c>
    </row>
    <row r="44" spans="1:4">
      <c r="A44" t="s">
        <v>1702</v>
      </c>
      <c r="B44" t="s">
        <v>149</v>
      </c>
      <c r="C44">
        <v>94</v>
      </c>
      <c r="D44">
        <v>1773</v>
      </c>
    </row>
    <row r="45" spans="1:4">
      <c r="A45" t="s">
        <v>1703</v>
      </c>
      <c r="B45" t="s">
        <v>152</v>
      </c>
      <c r="C45">
        <v>38</v>
      </c>
      <c r="D45">
        <v>1304</v>
      </c>
    </row>
    <row r="46" spans="1:4">
      <c r="A46" t="s">
        <v>1704</v>
      </c>
      <c r="B46" t="s">
        <v>155</v>
      </c>
      <c r="C46" t="e">
        <v>#N/A</v>
      </c>
      <c r="D46">
        <v>125</v>
      </c>
    </row>
    <row r="47" spans="1:4">
      <c r="A47" t="s">
        <v>1705</v>
      </c>
      <c r="B47" t="s">
        <v>157</v>
      </c>
      <c r="C47">
        <v>44</v>
      </c>
      <c r="D47">
        <v>1316</v>
      </c>
    </row>
    <row r="48" spans="1:4">
      <c r="A48" t="s">
        <v>1706</v>
      </c>
      <c r="B48" t="s">
        <v>160</v>
      </c>
      <c r="C48">
        <v>7</v>
      </c>
      <c r="D48">
        <v>276</v>
      </c>
    </row>
    <row r="49" spans="1:4">
      <c r="A49" t="s">
        <v>1707</v>
      </c>
      <c r="B49" t="s">
        <v>163</v>
      </c>
      <c r="C49">
        <v>133</v>
      </c>
      <c r="D49">
        <v>3456</v>
      </c>
    </row>
    <row r="50" spans="1:4">
      <c r="A50" t="s">
        <v>1708</v>
      </c>
      <c r="B50" t="s">
        <v>166</v>
      </c>
      <c r="C50">
        <v>37</v>
      </c>
      <c r="D50">
        <v>455</v>
      </c>
    </row>
    <row r="51" spans="1:4">
      <c r="A51" t="s">
        <v>1709</v>
      </c>
      <c r="B51" t="s">
        <v>168</v>
      </c>
      <c r="C51">
        <v>29</v>
      </c>
      <c r="D51">
        <v>627</v>
      </c>
    </row>
    <row r="52" spans="1:4">
      <c r="A52" t="s">
        <v>1710</v>
      </c>
      <c r="B52" t="s">
        <v>171</v>
      </c>
      <c r="C52">
        <v>22</v>
      </c>
      <c r="D52">
        <v>272</v>
      </c>
    </row>
    <row r="53" spans="1:4">
      <c r="A53" t="s">
        <v>1711</v>
      </c>
      <c r="B53" t="s">
        <v>173</v>
      </c>
      <c r="C53">
        <v>64</v>
      </c>
      <c r="D53">
        <v>2698</v>
      </c>
    </row>
    <row r="54" spans="1:4">
      <c r="A54" t="s">
        <v>1712</v>
      </c>
      <c r="B54" t="s">
        <v>176</v>
      </c>
      <c r="C54">
        <v>6</v>
      </c>
      <c r="D54">
        <v>410</v>
      </c>
    </row>
    <row r="55" spans="1:4">
      <c r="A55" t="s">
        <v>1713</v>
      </c>
      <c r="B55" t="s">
        <v>179</v>
      </c>
      <c r="C55">
        <v>88</v>
      </c>
      <c r="D55">
        <v>2104</v>
      </c>
    </row>
    <row r="56" spans="1:4">
      <c r="A56" t="s">
        <v>1714</v>
      </c>
      <c r="B56" t="s">
        <v>182</v>
      </c>
      <c r="C56">
        <v>32</v>
      </c>
      <c r="D56">
        <v>860</v>
      </c>
    </row>
    <row r="57" spans="1:4">
      <c r="A57" t="s">
        <v>1715</v>
      </c>
      <c r="B57" t="s">
        <v>185</v>
      </c>
      <c r="C57">
        <v>42</v>
      </c>
      <c r="D57">
        <v>997</v>
      </c>
    </row>
    <row r="58" spans="1:4">
      <c r="A58" t="s">
        <v>1716</v>
      </c>
      <c r="B58" t="s">
        <v>422</v>
      </c>
      <c r="C58">
        <v>16</v>
      </c>
      <c r="D58">
        <v>367</v>
      </c>
    </row>
    <row r="59" spans="1:4">
      <c r="A59" t="s">
        <v>1717</v>
      </c>
      <c r="B59" t="s">
        <v>420</v>
      </c>
      <c r="C59">
        <v>14</v>
      </c>
      <c r="D59">
        <v>340</v>
      </c>
    </row>
    <row r="60" spans="1:4">
      <c r="A60" t="s">
        <v>1718</v>
      </c>
      <c r="B60" t="s">
        <v>482</v>
      </c>
      <c r="C60">
        <v>34</v>
      </c>
      <c r="D60">
        <v>476</v>
      </c>
    </row>
    <row r="61" spans="1:4">
      <c r="A61" t="s">
        <v>1719</v>
      </c>
      <c r="B61" t="s">
        <v>1485</v>
      </c>
      <c r="C61">
        <v>63</v>
      </c>
      <c r="D61">
        <v>2949</v>
      </c>
    </row>
    <row r="62" spans="1:4">
      <c r="A62" t="s">
        <v>1720</v>
      </c>
      <c r="B62" t="s">
        <v>236</v>
      </c>
      <c r="C62">
        <v>72</v>
      </c>
      <c r="D62">
        <v>3556</v>
      </c>
    </row>
    <row r="63" spans="1:4">
      <c r="A63" t="s">
        <v>1721</v>
      </c>
      <c r="B63" t="s">
        <v>970</v>
      </c>
      <c r="C63">
        <v>153</v>
      </c>
      <c r="D63">
        <v>4248</v>
      </c>
    </row>
    <row r="64" spans="1:4">
      <c r="A64" t="s">
        <v>1722</v>
      </c>
      <c r="B64" t="s">
        <v>1549</v>
      </c>
      <c r="C64">
        <v>10</v>
      </c>
      <c r="D64">
        <v>489</v>
      </c>
    </row>
    <row r="65" spans="1:4">
      <c r="A65" t="s">
        <v>1723</v>
      </c>
      <c r="B65" t="s">
        <v>1461</v>
      </c>
      <c r="C65">
        <v>22</v>
      </c>
      <c r="D65">
        <v>871</v>
      </c>
    </row>
    <row r="66" spans="1:4">
      <c r="A66" t="s">
        <v>1724</v>
      </c>
      <c r="B66" t="s">
        <v>1457</v>
      </c>
      <c r="C66">
        <v>12</v>
      </c>
      <c r="D66">
        <v>576</v>
      </c>
    </row>
    <row r="67" spans="1:4">
      <c r="A67" t="s">
        <v>1725</v>
      </c>
      <c r="B67" t="s">
        <v>1451</v>
      </c>
      <c r="C67">
        <v>25</v>
      </c>
      <c r="D67">
        <v>1103</v>
      </c>
    </row>
    <row r="68" spans="1:4">
      <c r="A68" t="s">
        <v>1726</v>
      </c>
      <c r="B68" t="s">
        <v>1519</v>
      </c>
      <c r="C68">
        <v>71</v>
      </c>
      <c r="D68">
        <v>3131</v>
      </c>
    </row>
    <row r="69" spans="1:4">
      <c r="A69" t="s">
        <v>1727</v>
      </c>
      <c r="B69" t="s">
        <v>1483</v>
      </c>
      <c r="C69">
        <v>10</v>
      </c>
      <c r="D69">
        <v>423</v>
      </c>
    </row>
    <row r="70" spans="1:4">
      <c r="A70" t="s">
        <v>1728</v>
      </c>
      <c r="B70" t="s">
        <v>1413</v>
      </c>
      <c r="C70">
        <v>12</v>
      </c>
      <c r="D70">
        <v>547</v>
      </c>
    </row>
    <row r="71" spans="1:4">
      <c r="A71" t="s">
        <v>1729</v>
      </c>
      <c r="B71" t="s">
        <v>1387</v>
      </c>
      <c r="C71">
        <v>15</v>
      </c>
      <c r="D71">
        <v>599</v>
      </c>
    </row>
    <row r="72" spans="1:4">
      <c r="A72" t="s">
        <v>1730</v>
      </c>
      <c r="B72" t="s">
        <v>220</v>
      </c>
      <c r="C72">
        <v>39</v>
      </c>
      <c r="D72">
        <v>1512</v>
      </c>
    </row>
    <row r="73" spans="1:4">
      <c r="A73" t="s">
        <v>1731</v>
      </c>
      <c r="B73" t="s">
        <v>229</v>
      </c>
      <c r="C73">
        <v>58</v>
      </c>
      <c r="D73">
        <v>2215</v>
      </c>
    </row>
    <row r="74" spans="1:4">
      <c r="A74" t="s">
        <v>1732</v>
      </c>
      <c r="B74" t="s">
        <v>218</v>
      </c>
      <c r="C74">
        <v>59</v>
      </c>
      <c r="D74">
        <v>2171</v>
      </c>
    </row>
    <row r="75" spans="1:4">
      <c r="A75" t="s">
        <v>1733</v>
      </c>
      <c r="B75" t="s">
        <v>1196</v>
      </c>
      <c r="C75">
        <v>7</v>
      </c>
      <c r="D75">
        <v>205</v>
      </c>
    </row>
    <row r="76" spans="1:4">
      <c r="A76" t="s">
        <v>1734</v>
      </c>
      <c r="B76" t="s">
        <v>223</v>
      </c>
      <c r="C76">
        <v>10</v>
      </c>
      <c r="D76">
        <v>527</v>
      </c>
    </row>
    <row r="77" spans="1:4">
      <c r="A77" t="s">
        <v>1735</v>
      </c>
      <c r="B77" t="s">
        <v>233</v>
      </c>
      <c r="C77">
        <v>39</v>
      </c>
      <c r="D77">
        <v>1652</v>
      </c>
    </row>
    <row r="78" spans="1:4">
      <c r="A78" t="s">
        <v>1736</v>
      </c>
      <c r="B78" t="s">
        <v>1533</v>
      </c>
      <c r="C78">
        <v>196</v>
      </c>
      <c r="D78">
        <v>8992</v>
      </c>
    </row>
    <row r="79" spans="1:4">
      <c r="A79" t="s">
        <v>1737</v>
      </c>
      <c r="B79" t="s">
        <v>1281</v>
      </c>
      <c r="C79">
        <v>23</v>
      </c>
      <c r="D79">
        <v>590</v>
      </c>
    </row>
    <row r="80" spans="1:4">
      <c r="A80" t="s">
        <v>1738</v>
      </c>
      <c r="B80" t="s">
        <v>1285</v>
      </c>
      <c r="C80">
        <v>11</v>
      </c>
      <c r="D80">
        <v>508</v>
      </c>
    </row>
    <row r="81" spans="1:4">
      <c r="A81" t="s">
        <v>1739</v>
      </c>
      <c r="B81" t="s">
        <v>1447</v>
      </c>
      <c r="C81">
        <v>10</v>
      </c>
      <c r="D81">
        <v>480</v>
      </c>
    </row>
    <row r="82" spans="1:4">
      <c r="A82" t="s">
        <v>1740</v>
      </c>
      <c r="B82" t="s">
        <v>1409</v>
      </c>
      <c r="C82">
        <v>25</v>
      </c>
      <c r="D82">
        <v>1062</v>
      </c>
    </row>
    <row r="83" spans="1:4">
      <c r="A83" t="s">
        <v>1741</v>
      </c>
      <c r="B83" t="s">
        <v>1547</v>
      </c>
      <c r="C83">
        <v>11</v>
      </c>
      <c r="D83">
        <v>415</v>
      </c>
    </row>
    <row r="84" spans="1:4">
      <c r="A84" t="s">
        <v>1742</v>
      </c>
      <c r="B84" t="s">
        <v>1016</v>
      </c>
      <c r="C84">
        <v>70</v>
      </c>
      <c r="D84">
        <v>2800</v>
      </c>
    </row>
    <row r="85" spans="1:4">
      <c r="A85" t="s">
        <v>1743</v>
      </c>
      <c r="B85" t="s">
        <v>1613</v>
      </c>
      <c r="C85">
        <v>10</v>
      </c>
      <c r="D85">
        <v>382</v>
      </c>
    </row>
    <row r="86" spans="1:4">
      <c r="A86" t="s">
        <v>1744</v>
      </c>
      <c r="B86" t="s">
        <v>1591</v>
      </c>
      <c r="C86">
        <v>4</v>
      </c>
      <c r="D86">
        <v>134</v>
      </c>
    </row>
    <row r="87" spans="1:4">
      <c r="A87" t="s">
        <v>1745</v>
      </c>
      <c r="B87" t="s">
        <v>206</v>
      </c>
      <c r="C87">
        <v>21</v>
      </c>
      <c r="D87">
        <v>914</v>
      </c>
    </row>
    <row r="88" spans="1:4">
      <c r="A88" t="s">
        <v>1746</v>
      </c>
      <c r="B88" t="s">
        <v>1395</v>
      </c>
      <c r="C88">
        <v>23</v>
      </c>
      <c r="D88">
        <v>1135</v>
      </c>
    </row>
    <row r="89" spans="1:4">
      <c r="A89" t="s">
        <v>1747</v>
      </c>
      <c r="B89" t="s">
        <v>204</v>
      </c>
      <c r="C89">
        <v>41</v>
      </c>
      <c r="D89">
        <v>1684</v>
      </c>
    </row>
    <row r="90" spans="1:4">
      <c r="A90" t="s">
        <v>1748</v>
      </c>
      <c r="B90" t="s">
        <v>192</v>
      </c>
      <c r="C90">
        <v>107</v>
      </c>
      <c r="D90">
        <v>4353</v>
      </c>
    </row>
    <row r="91" spans="1:4">
      <c r="A91" t="s">
        <v>1749</v>
      </c>
      <c r="B91" t="s">
        <v>198</v>
      </c>
      <c r="C91">
        <v>55</v>
      </c>
      <c r="D91">
        <v>2192</v>
      </c>
    </row>
    <row r="92" spans="1:4">
      <c r="A92" t="s">
        <v>1750</v>
      </c>
      <c r="B92" t="s">
        <v>216</v>
      </c>
      <c r="C92">
        <v>22</v>
      </c>
      <c r="D92">
        <v>836</v>
      </c>
    </row>
    <row r="93" spans="1:4">
      <c r="A93" t="s">
        <v>1751</v>
      </c>
      <c r="B93" t="s">
        <v>1421</v>
      </c>
      <c r="C93">
        <v>50</v>
      </c>
      <c r="D93">
        <v>2376</v>
      </c>
    </row>
    <row r="94" spans="1:4">
      <c r="A94" t="s">
        <v>1752</v>
      </c>
      <c r="B94" t="s">
        <v>202</v>
      </c>
      <c r="C94">
        <v>70</v>
      </c>
      <c r="D94">
        <v>3044</v>
      </c>
    </row>
    <row r="95" spans="1:4">
      <c r="A95" t="s">
        <v>1753</v>
      </c>
      <c r="B95" t="s">
        <v>1018</v>
      </c>
      <c r="C95">
        <v>27</v>
      </c>
      <c r="D95">
        <v>1327</v>
      </c>
    </row>
    <row r="96" spans="1:4">
      <c r="A96" t="s">
        <v>1754</v>
      </c>
      <c r="B96" t="s">
        <v>214</v>
      </c>
      <c r="C96">
        <v>55</v>
      </c>
      <c r="D96">
        <v>2181</v>
      </c>
    </row>
    <row r="97" spans="1:4">
      <c r="A97" t="s">
        <v>1755</v>
      </c>
      <c r="B97" t="s">
        <v>196</v>
      </c>
      <c r="C97">
        <v>23</v>
      </c>
      <c r="D97">
        <v>1023</v>
      </c>
    </row>
    <row r="98" spans="1:4">
      <c r="A98" t="s">
        <v>1756</v>
      </c>
      <c r="B98" t="s">
        <v>227</v>
      </c>
      <c r="C98">
        <v>48</v>
      </c>
      <c r="D98">
        <v>1152</v>
      </c>
    </row>
    <row r="99" spans="1:4">
      <c r="A99" t="s">
        <v>1757</v>
      </c>
      <c r="B99" t="s">
        <v>1515</v>
      </c>
      <c r="C99">
        <v>10</v>
      </c>
      <c r="D99">
        <v>480</v>
      </c>
    </row>
    <row r="100" spans="1:4">
      <c r="A100" t="s">
        <v>1758</v>
      </c>
      <c r="B100" t="s">
        <v>225</v>
      </c>
      <c r="C100">
        <v>51</v>
      </c>
      <c r="D100">
        <v>2090</v>
      </c>
    </row>
    <row r="101" spans="1:4">
      <c r="A101" t="s">
        <v>1759</v>
      </c>
      <c r="B101" t="s">
        <v>1423</v>
      </c>
      <c r="C101">
        <v>16</v>
      </c>
      <c r="D101">
        <v>656</v>
      </c>
    </row>
    <row r="102" spans="1:4">
      <c r="A102" t="s">
        <v>1760</v>
      </c>
      <c r="B102" t="s">
        <v>1465</v>
      </c>
      <c r="C102">
        <v>137</v>
      </c>
      <c r="D102">
        <v>6072</v>
      </c>
    </row>
    <row r="103" spans="1:4">
      <c r="A103" t="s">
        <v>1761</v>
      </c>
      <c r="B103" t="s">
        <v>200</v>
      </c>
      <c r="C103">
        <v>56</v>
      </c>
      <c r="D103">
        <v>2255</v>
      </c>
    </row>
    <row r="104" spans="1:4">
      <c r="A104" t="s">
        <v>1762</v>
      </c>
      <c r="B104" t="s">
        <v>212</v>
      </c>
      <c r="C104">
        <v>40</v>
      </c>
      <c r="D104">
        <v>1584</v>
      </c>
    </row>
    <row r="105" spans="1:4">
      <c r="A105" t="s">
        <v>1763</v>
      </c>
      <c r="B105" t="s">
        <v>1427</v>
      </c>
      <c r="C105">
        <v>53</v>
      </c>
      <c r="D105">
        <v>2427</v>
      </c>
    </row>
    <row r="106" spans="1:4">
      <c r="A106" t="s">
        <v>1764</v>
      </c>
      <c r="B106" t="s">
        <v>1455</v>
      </c>
      <c r="C106">
        <v>10</v>
      </c>
      <c r="D106">
        <v>480</v>
      </c>
    </row>
    <row r="107" spans="1:4">
      <c r="A107" t="s">
        <v>1765</v>
      </c>
      <c r="B107" t="s">
        <v>1373</v>
      </c>
      <c r="C107">
        <v>10</v>
      </c>
      <c r="D107">
        <v>480</v>
      </c>
    </row>
    <row r="108" spans="1:4">
      <c r="A108" t="s">
        <v>1766</v>
      </c>
      <c r="B108" t="s">
        <v>1439</v>
      </c>
      <c r="C108">
        <v>10</v>
      </c>
      <c r="D108">
        <v>438</v>
      </c>
    </row>
    <row r="109" spans="1:4">
      <c r="A109" t="s">
        <v>1767</v>
      </c>
      <c r="B109" t="s">
        <v>1495</v>
      </c>
      <c r="C109">
        <v>16</v>
      </c>
      <c r="D109">
        <v>578</v>
      </c>
    </row>
    <row r="110" spans="1:4">
      <c r="A110" t="s">
        <v>1768</v>
      </c>
      <c r="B110" t="s">
        <v>1497</v>
      </c>
      <c r="C110">
        <v>11</v>
      </c>
      <c r="D110">
        <v>492</v>
      </c>
    </row>
    <row r="111" spans="1:4">
      <c r="A111" t="s">
        <v>1769</v>
      </c>
      <c r="B111" t="s">
        <v>1411</v>
      </c>
      <c r="C111">
        <v>17</v>
      </c>
      <c r="D111">
        <v>744</v>
      </c>
    </row>
    <row r="112" spans="1:4">
      <c r="A112" t="s">
        <v>1770</v>
      </c>
      <c r="B112" t="s">
        <v>1375</v>
      </c>
      <c r="C112">
        <v>14</v>
      </c>
      <c r="D112">
        <v>461</v>
      </c>
    </row>
    <row r="113" spans="1:4">
      <c r="A113" t="s">
        <v>1771</v>
      </c>
      <c r="B113" t="s">
        <v>1389</v>
      </c>
      <c r="C113">
        <v>10</v>
      </c>
      <c r="D113">
        <v>480</v>
      </c>
    </row>
    <row r="114" spans="1:4">
      <c r="A114" t="s">
        <v>1772</v>
      </c>
      <c r="B114" t="s">
        <v>1467</v>
      </c>
      <c r="C114">
        <v>11</v>
      </c>
      <c r="D114">
        <v>430</v>
      </c>
    </row>
    <row r="115" spans="1:4">
      <c r="A115" t="s">
        <v>1773</v>
      </c>
      <c r="B115" t="s">
        <v>1589</v>
      </c>
      <c r="C115">
        <v>10</v>
      </c>
      <c r="D115">
        <v>480</v>
      </c>
    </row>
    <row r="116" spans="1:4">
      <c r="A116" t="s">
        <v>1774</v>
      </c>
      <c r="B116" t="s">
        <v>194</v>
      </c>
      <c r="C116">
        <v>21</v>
      </c>
      <c r="D116">
        <v>823</v>
      </c>
    </row>
    <row r="117" spans="1:4">
      <c r="A117" t="s">
        <v>1775</v>
      </c>
      <c r="B117" t="s">
        <v>231</v>
      </c>
      <c r="C117">
        <v>65</v>
      </c>
      <c r="D117">
        <v>2879</v>
      </c>
    </row>
    <row r="118" spans="1:4">
      <c r="A118" t="s">
        <v>1776</v>
      </c>
      <c r="B118" t="s">
        <v>1503</v>
      </c>
      <c r="C118">
        <v>12</v>
      </c>
      <c r="D118">
        <v>575</v>
      </c>
    </row>
    <row r="119" spans="1:4">
      <c r="A119" t="s">
        <v>1777</v>
      </c>
      <c r="B119" t="s">
        <v>1263</v>
      </c>
      <c r="C119">
        <v>16</v>
      </c>
      <c r="D119">
        <v>684</v>
      </c>
    </row>
    <row r="120" spans="1:4">
      <c r="A120" t="s">
        <v>1778</v>
      </c>
      <c r="B120" t="s">
        <v>1479</v>
      </c>
      <c r="C120">
        <v>16</v>
      </c>
      <c r="D120">
        <v>552</v>
      </c>
    </row>
    <row r="121" spans="1:4">
      <c r="A121" t="s">
        <v>1779</v>
      </c>
      <c r="B121" t="s">
        <v>1391</v>
      </c>
      <c r="C121">
        <v>10</v>
      </c>
      <c r="D121">
        <v>480</v>
      </c>
    </row>
    <row r="122" spans="1:4">
      <c r="A122" t="s">
        <v>1780</v>
      </c>
      <c r="B122" t="s">
        <v>1429</v>
      </c>
      <c r="C122">
        <v>55</v>
      </c>
      <c r="D122">
        <v>2352</v>
      </c>
    </row>
    <row r="123" spans="1:4">
      <c r="A123" t="s">
        <v>1781</v>
      </c>
      <c r="B123" t="s">
        <v>238</v>
      </c>
      <c r="C123">
        <v>30</v>
      </c>
      <c r="D123">
        <v>1191</v>
      </c>
    </row>
    <row r="124" spans="1:4">
      <c r="A124" t="s">
        <v>1782</v>
      </c>
      <c r="B124" t="s">
        <v>1369</v>
      </c>
      <c r="C124">
        <v>8</v>
      </c>
      <c r="D124">
        <v>299</v>
      </c>
    </row>
    <row r="125" spans="1:4">
      <c r="A125" t="s">
        <v>1783</v>
      </c>
      <c r="B125" t="s">
        <v>210</v>
      </c>
      <c r="C125">
        <v>44</v>
      </c>
      <c r="D125">
        <v>1716</v>
      </c>
    </row>
    <row r="126" spans="1:4">
      <c r="A126" t="s">
        <v>1784</v>
      </c>
      <c r="B126" t="s">
        <v>1383</v>
      </c>
      <c r="C126">
        <v>10</v>
      </c>
      <c r="D126">
        <v>444</v>
      </c>
    </row>
    <row r="127" spans="1:4">
      <c r="A127" t="s">
        <v>1785</v>
      </c>
      <c r="B127" t="s">
        <v>1587</v>
      </c>
      <c r="C127">
        <v>10</v>
      </c>
      <c r="D127">
        <v>460</v>
      </c>
    </row>
    <row r="128" spans="1:4">
      <c r="A128" t="s">
        <v>1786</v>
      </c>
      <c r="B128" t="s">
        <v>1397</v>
      </c>
      <c r="C128">
        <v>30</v>
      </c>
      <c r="D128">
        <v>1374</v>
      </c>
    </row>
    <row r="129" spans="1:4">
      <c r="A129" t="s">
        <v>1787</v>
      </c>
      <c r="B129" t="s">
        <v>1531</v>
      </c>
      <c r="C129">
        <v>14</v>
      </c>
      <c r="D129">
        <v>686</v>
      </c>
    </row>
    <row r="130" spans="1:4">
      <c r="A130" t="s">
        <v>1788</v>
      </c>
      <c r="B130" t="s">
        <v>1289</v>
      </c>
      <c r="C130">
        <v>7</v>
      </c>
      <c r="D130">
        <v>261</v>
      </c>
    </row>
    <row r="131" spans="1:4">
      <c r="A131" t="s">
        <v>1789</v>
      </c>
      <c r="B131" t="s">
        <v>208</v>
      </c>
      <c r="C131">
        <v>45</v>
      </c>
      <c r="D131">
        <v>1908</v>
      </c>
    </row>
    <row r="132" spans="1:4">
      <c r="A132" t="s">
        <v>1790</v>
      </c>
      <c r="B132" t="s">
        <v>1443</v>
      </c>
      <c r="C132">
        <v>10</v>
      </c>
      <c r="D132">
        <v>436</v>
      </c>
    </row>
    <row r="133" spans="1:4">
      <c r="A133" t="s">
        <v>1791</v>
      </c>
      <c r="B133" t="s">
        <v>1603</v>
      </c>
      <c r="C133">
        <v>10</v>
      </c>
      <c r="D133">
        <v>460</v>
      </c>
    </row>
    <row r="134" spans="1:4">
      <c r="A134" t="s">
        <v>1792</v>
      </c>
      <c r="B134" t="s">
        <v>1611</v>
      </c>
      <c r="C134">
        <v>6</v>
      </c>
      <c r="D134">
        <v>283</v>
      </c>
    </row>
    <row r="135" spans="1:4">
      <c r="A135" t="s">
        <v>1793</v>
      </c>
      <c r="B135" t="s">
        <v>1619</v>
      </c>
      <c r="C135">
        <v>10</v>
      </c>
      <c r="D135">
        <v>465</v>
      </c>
    </row>
    <row r="136" spans="1:4">
      <c r="A136" t="s">
        <v>1794</v>
      </c>
      <c r="B136" t="s">
        <v>1527</v>
      </c>
      <c r="C136">
        <v>9</v>
      </c>
      <c r="D136">
        <v>366</v>
      </c>
    </row>
    <row r="137" spans="1:4">
      <c r="A137" t="s">
        <v>1795</v>
      </c>
      <c r="B137" t="s">
        <v>1419</v>
      </c>
      <c r="C137">
        <v>6</v>
      </c>
      <c r="D137">
        <v>240</v>
      </c>
    </row>
    <row r="138" spans="1:4">
      <c r="A138" t="s">
        <v>1796</v>
      </c>
      <c r="B138" t="s">
        <v>1615</v>
      </c>
      <c r="C138">
        <v>10</v>
      </c>
      <c r="D138">
        <v>470</v>
      </c>
    </row>
    <row r="139" spans="1:4">
      <c r="A139" t="s">
        <v>1797</v>
      </c>
      <c r="B139" t="s">
        <v>1541</v>
      </c>
      <c r="C139">
        <v>179</v>
      </c>
      <c r="D139">
        <v>8505</v>
      </c>
    </row>
    <row r="140" spans="1:4">
      <c r="A140" t="s">
        <v>1798</v>
      </c>
      <c r="B140" t="s">
        <v>1481</v>
      </c>
      <c r="C140">
        <v>11</v>
      </c>
      <c r="D140">
        <v>448</v>
      </c>
    </row>
    <row r="141" spans="1:4">
      <c r="A141" t="s">
        <v>1799</v>
      </c>
      <c r="B141" t="s">
        <v>1593</v>
      </c>
      <c r="C141">
        <v>0</v>
      </c>
      <c r="D141" t="e">
        <v>#N/A</v>
      </c>
    </row>
    <row r="142" spans="1:4">
      <c r="A142" t="s">
        <v>1800</v>
      </c>
      <c r="B142" t="s">
        <v>1595</v>
      </c>
      <c r="C142">
        <v>24</v>
      </c>
      <c r="D142">
        <v>1010</v>
      </c>
    </row>
    <row r="143" spans="1:4">
      <c r="A143" t="s">
        <v>1801</v>
      </c>
      <c r="B143" t="s">
        <v>1475</v>
      </c>
      <c r="C143">
        <v>16</v>
      </c>
      <c r="D143">
        <v>726</v>
      </c>
    </row>
    <row r="144" spans="1:4">
      <c r="A144" t="s">
        <v>1802</v>
      </c>
      <c r="B144" t="s">
        <v>1505</v>
      </c>
      <c r="C144">
        <v>23</v>
      </c>
      <c r="D144">
        <v>877</v>
      </c>
    </row>
    <row r="145" spans="1:4">
      <c r="A145" t="s">
        <v>1803</v>
      </c>
      <c r="B145" t="s">
        <v>1441</v>
      </c>
      <c r="C145">
        <v>11</v>
      </c>
      <c r="D145">
        <v>446</v>
      </c>
    </row>
    <row r="146" spans="1:4">
      <c r="A146" t="s">
        <v>1804</v>
      </c>
      <c r="B146" t="s">
        <v>1433</v>
      </c>
      <c r="C146">
        <v>10</v>
      </c>
      <c r="D146">
        <v>411</v>
      </c>
    </row>
    <row r="147" spans="1:4">
      <c r="A147" t="s">
        <v>1805</v>
      </c>
      <c r="B147" t="s">
        <v>1379</v>
      </c>
      <c r="C147">
        <v>13</v>
      </c>
      <c r="D147">
        <v>412</v>
      </c>
    </row>
    <row r="148" spans="1:4">
      <c r="A148" t="s">
        <v>1806</v>
      </c>
      <c r="B148" t="s">
        <v>1491</v>
      </c>
      <c r="C148">
        <v>9</v>
      </c>
      <c r="D148">
        <v>311</v>
      </c>
    </row>
    <row r="149" spans="1:4">
      <c r="A149" t="s">
        <v>1807</v>
      </c>
      <c r="B149" t="s">
        <v>1509</v>
      </c>
      <c r="C149">
        <v>18</v>
      </c>
      <c r="D149">
        <v>843</v>
      </c>
    </row>
    <row r="150" spans="1:4">
      <c r="A150" t="s">
        <v>1808</v>
      </c>
      <c r="B150" t="s">
        <v>1585</v>
      </c>
      <c r="C150">
        <v>20</v>
      </c>
      <c r="D150">
        <v>850</v>
      </c>
    </row>
    <row r="151" spans="1:4">
      <c r="A151" t="s">
        <v>1809</v>
      </c>
      <c r="B151" t="s">
        <v>1120</v>
      </c>
      <c r="C151">
        <v>77</v>
      </c>
      <c r="D151">
        <v>2504</v>
      </c>
    </row>
    <row r="152" spans="1:4">
      <c r="A152" t="s">
        <v>1810</v>
      </c>
      <c r="B152" t="s">
        <v>1493</v>
      </c>
      <c r="C152">
        <v>13</v>
      </c>
      <c r="D152">
        <v>606</v>
      </c>
    </row>
    <row r="153" spans="1:4">
      <c r="A153" t="s">
        <v>1811</v>
      </c>
      <c r="B153" t="s">
        <v>1431</v>
      </c>
      <c r="C153">
        <v>19</v>
      </c>
      <c r="D153">
        <v>856</v>
      </c>
    </row>
    <row r="154" spans="1:4">
      <c r="A154" t="s">
        <v>1812</v>
      </c>
      <c r="B154" t="s">
        <v>190</v>
      </c>
      <c r="C154">
        <v>51</v>
      </c>
      <c r="D154">
        <v>1151</v>
      </c>
    </row>
    <row r="155" spans="1:4">
      <c r="A155" t="s">
        <v>1813</v>
      </c>
      <c r="B155" t="s">
        <v>1477</v>
      </c>
      <c r="C155">
        <v>14</v>
      </c>
      <c r="D155">
        <v>633</v>
      </c>
    </row>
    <row r="156" spans="1:4">
      <c r="A156" t="s">
        <v>1814</v>
      </c>
      <c r="B156" t="s">
        <v>1487</v>
      </c>
      <c r="C156">
        <v>10</v>
      </c>
      <c r="D156">
        <v>480</v>
      </c>
    </row>
    <row r="157" spans="1:4">
      <c r="A157" t="s">
        <v>1815</v>
      </c>
      <c r="B157" t="s">
        <v>1597</v>
      </c>
      <c r="C157">
        <v>15</v>
      </c>
      <c r="D157">
        <v>646</v>
      </c>
    </row>
    <row r="158" spans="1:4">
      <c r="A158" t="s">
        <v>1816</v>
      </c>
      <c r="B158" t="s">
        <v>1469</v>
      </c>
      <c r="C158">
        <v>38</v>
      </c>
      <c r="D158">
        <v>1532</v>
      </c>
    </row>
    <row r="159" spans="1:4">
      <c r="A159" t="s">
        <v>1817</v>
      </c>
      <c r="B159" t="s">
        <v>188</v>
      </c>
      <c r="C159">
        <v>24</v>
      </c>
      <c r="D159">
        <v>592</v>
      </c>
    </row>
    <row r="160" spans="1:4">
      <c r="A160" t="s">
        <v>1818</v>
      </c>
      <c r="B160" t="s">
        <v>1599</v>
      </c>
      <c r="C160">
        <v>10</v>
      </c>
      <c r="D160">
        <v>364</v>
      </c>
    </row>
    <row r="161" spans="1:4">
      <c r="A161" t="s">
        <v>1819</v>
      </c>
      <c r="B161" t="s">
        <v>1499</v>
      </c>
      <c r="C161">
        <v>122</v>
      </c>
      <c r="D161">
        <v>5612</v>
      </c>
    </row>
    <row r="162" spans="1:4">
      <c r="A162" t="s">
        <v>1820</v>
      </c>
      <c r="B162" t="s">
        <v>1435</v>
      </c>
      <c r="C162">
        <v>10</v>
      </c>
      <c r="D162">
        <v>460</v>
      </c>
    </row>
    <row r="163" spans="1:4">
      <c r="A163" t="s">
        <v>1821</v>
      </c>
      <c r="B163" t="s">
        <v>1401</v>
      </c>
      <c r="C163">
        <v>14</v>
      </c>
      <c r="D163">
        <v>459</v>
      </c>
    </row>
    <row r="164" spans="1:4">
      <c r="A164" t="s">
        <v>1822</v>
      </c>
      <c r="B164" t="s">
        <v>1365</v>
      </c>
      <c r="C164">
        <v>16</v>
      </c>
      <c r="D164">
        <v>616</v>
      </c>
    </row>
    <row r="165" spans="1:4">
      <c r="A165" t="s">
        <v>1823</v>
      </c>
      <c r="B165" t="s">
        <v>1581</v>
      </c>
      <c r="C165">
        <v>10</v>
      </c>
      <c r="D165">
        <v>266</v>
      </c>
    </row>
    <row r="166" spans="1:4">
      <c r="A166" t="s">
        <v>1824</v>
      </c>
      <c r="B166" t="s">
        <v>1265</v>
      </c>
      <c r="C166">
        <v>13</v>
      </c>
      <c r="D166">
        <v>402</v>
      </c>
    </row>
    <row r="167" spans="1:4">
      <c r="A167" t="s">
        <v>1825</v>
      </c>
      <c r="B167" t="s">
        <v>1521</v>
      </c>
      <c r="C167">
        <v>14</v>
      </c>
      <c r="D167">
        <v>505</v>
      </c>
    </row>
    <row r="168" spans="1:4">
      <c r="A168" t="s">
        <v>1826</v>
      </c>
      <c r="B168" t="s">
        <v>1551</v>
      </c>
      <c r="C168">
        <v>82</v>
      </c>
      <c r="D168">
        <v>3589</v>
      </c>
    </row>
    <row r="169" spans="1:4">
      <c r="A169" t="s">
        <v>1827</v>
      </c>
      <c r="B169" t="s">
        <v>1583</v>
      </c>
      <c r="C169">
        <v>10</v>
      </c>
      <c r="D169">
        <v>419</v>
      </c>
    </row>
    <row r="170" spans="1:4">
      <c r="A170" t="s">
        <v>1828</v>
      </c>
      <c r="B170" t="s">
        <v>1407</v>
      </c>
      <c r="C170">
        <v>18</v>
      </c>
      <c r="D170">
        <v>864</v>
      </c>
    </row>
    <row r="171" spans="1:4">
      <c r="A171" t="s">
        <v>1829</v>
      </c>
      <c r="B171" t="s">
        <v>1371</v>
      </c>
      <c r="C171">
        <v>48</v>
      </c>
      <c r="D171">
        <v>2102</v>
      </c>
    </row>
    <row r="172" spans="1:4">
      <c r="A172" t="s">
        <v>1830</v>
      </c>
      <c r="B172" t="s">
        <v>1511</v>
      </c>
      <c r="C172">
        <v>1</v>
      </c>
      <c r="D172">
        <v>19</v>
      </c>
    </row>
    <row r="173" spans="1:4">
      <c r="A173" t="s">
        <v>1831</v>
      </c>
      <c r="B173" t="s">
        <v>1631</v>
      </c>
      <c r="C173">
        <v>10</v>
      </c>
      <c r="D173">
        <v>388</v>
      </c>
    </row>
    <row r="174" spans="1:4">
      <c r="A174" t="s">
        <v>1832</v>
      </c>
      <c r="B174" t="s">
        <v>1425</v>
      </c>
      <c r="C174">
        <v>17</v>
      </c>
      <c r="D174">
        <v>796</v>
      </c>
    </row>
    <row r="175" spans="1:4">
      <c r="A175" t="s">
        <v>1833</v>
      </c>
      <c r="B175" t="s">
        <v>241</v>
      </c>
      <c r="C175">
        <v>26</v>
      </c>
      <c r="D175">
        <v>2316</v>
      </c>
    </row>
    <row r="176" spans="1:4">
      <c r="A176" t="s">
        <v>1834</v>
      </c>
      <c r="B176" t="s">
        <v>1449</v>
      </c>
      <c r="C176">
        <v>15</v>
      </c>
      <c r="D176">
        <v>692</v>
      </c>
    </row>
    <row r="177" spans="1:4">
      <c r="A177" t="s">
        <v>1835</v>
      </c>
      <c r="B177" t="s">
        <v>1367</v>
      </c>
      <c r="C177">
        <v>24</v>
      </c>
      <c r="D177">
        <v>1057</v>
      </c>
    </row>
    <row r="178" spans="1:4">
      <c r="A178" t="s">
        <v>1836</v>
      </c>
      <c r="B178" t="s">
        <v>1405</v>
      </c>
      <c r="C178">
        <v>55</v>
      </c>
      <c r="D178">
        <v>2511</v>
      </c>
    </row>
    <row r="179" spans="1:4">
      <c r="A179" t="s">
        <v>1837</v>
      </c>
      <c r="B179" t="s">
        <v>1020</v>
      </c>
      <c r="C179">
        <v>22</v>
      </c>
      <c r="D179">
        <v>1067</v>
      </c>
    </row>
    <row r="180" spans="1:4">
      <c r="A180" t="s">
        <v>1838</v>
      </c>
      <c r="B180" t="s">
        <v>1417</v>
      </c>
      <c r="C180">
        <v>15</v>
      </c>
      <c r="D180">
        <v>706</v>
      </c>
    </row>
    <row r="181" spans="1:4">
      <c r="A181" t="s">
        <v>1839</v>
      </c>
      <c r="B181" t="s">
        <v>1463</v>
      </c>
      <c r="C181">
        <v>20</v>
      </c>
      <c r="D181">
        <v>960</v>
      </c>
    </row>
    <row r="182" spans="1:4">
      <c r="A182" t="s">
        <v>1840</v>
      </c>
      <c r="B182" t="s">
        <v>1601</v>
      </c>
      <c r="C182">
        <v>16</v>
      </c>
      <c r="D182">
        <v>637</v>
      </c>
    </row>
    <row r="183" spans="1:4">
      <c r="A183" t="s">
        <v>1841</v>
      </c>
      <c r="B183" t="s">
        <v>1393</v>
      </c>
      <c r="C183">
        <v>14</v>
      </c>
      <c r="D183">
        <v>621</v>
      </c>
    </row>
    <row r="184" spans="1:4">
      <c r="A184" t="s">
        <v>1842</v>
      </c>
      <c r="B184" t="s">
        <v>1399</v>
      </c>
      <c r="C184">
        <v>10</v>
      </c>
      <c r="D184">
        <v>452</v>
      </c>
    </row>
    <row r="185" spans="1:4">
      <c r="A185" t="s">
        <v>1843</v>
      </c>
      <c r="B185" t="s">
        <v>1437</v>
      </c>
      <c r="C185">
        <v>12</v>
      </c>
      <c r="D185">
        <v>510</v>
      </c>
    </row>
    <row r="186" spans="1:4">
      <c r="A186" t="s">
        <v>1844</v>
      </c>
      <c r="B186" t="s">
        <v>1445</v>
      </c>
      <c r="C186">
        <v>16</v>
      </c>
      <c r="D186">
        <v>714</v>
      </c>
    </row>
    <row r="187" spans="1:4">
      <c r="A187" t="s">
        <v>1845</v>
      </c>
      <c r="B187" t="s">
        <v>1501</v>
      </c>
      <c r="C187">
        <v>11</v>
      </c>
      <c r="D187">
        <v>270</v>
      </c>
    </row>
    <row r="188" spans="1:4">
      <c r="A188" t="s">
        <v>1846</v>
      </c>
      <c r="B188" t="s">
        <v>1453</v>
      </c>
      <c r="C188">
        <v>16</v>
      </c>
      <c r="D188">
        <v>585</v>
      </c>
    </row>
    <row r="189" spans="1:4">
      <c r="A189" t="s">
        <v>1847</v>
      </c>
      <c r="B189" t="s">
        <v>1381</v>
      </c>
      <c r="C189">
        <v>10</v>
      </c>
      <c r="D189">
        <v>335</v>
      </c>
    </row>
    <row r="190" spans="1:4">
      <c r="A190" t="s">
        <v>1848</v>
      </c>
      <c r="B190" t="s">
        <v>247</v>
      </c>
      <c r="C190">
        <v>43</v>
      </c>
      <c r="D190">
        <v>1013</v>
      </c>
    </row>
    <row r="191" spans="1:4">
      <c r="A191" t="s">
        <v>1849</v>
      </c>
      <c r="B191" t="s">
        <v>253</v>
      </c>
      <c r="C191">
        <v>10</v>
      </c>
      <c r="D191">
        <v>478</v>
      </c>
    </row>
    <row r="192" spans="1:4">
      <c r="A192" t="s">
        <v>1850</v>
      </c>
      <c r="B192" t="s">
        <v>245</v>
      </c>
      <c r="C192">
        <v>21</v>
      </c>
      <c r="D192">
        <v>954</v>
      </c>
    </row>
    <row r="193" spans="1:4">
      <c r="A193" t="s">
        <v>1851</v>
      </c>
      <c r="B193" t="s">
        <v>249</v>
      </c>
      <c r="C193">
        <v>20</v>
      </c>
      <c r="D193">
        <v>935</v>
      </c>
    </row>
    <row r="194" spans="1:4">
      <c r="A194" t="s">
        <v>1852</v>
      </c>
      <c r="B194" t="s">
        <v>251</v>
      </c>
      <c r="C194">
        <v>24</v>
      </c>
      <c r="D194">
        <v>964</v>
      </c>
    </row>
    <row r="195" spans="1:4">
      <c r="A195" t="s">
        <v>1853</v>
      </c>
      <c r="B195" t="s">
        <v>262</v>
      </c>
      <c r="C195">
        <v>11</v>
      </c>
      <c r="D195">
        <v>298</v>
      </c>
    </row>
    <row r="196" spans="1:4">
      <c r="A196" t="s">
        <v>1854</v>
      </c>
      <c r="B196" t="s">
        <v>243</v>
      </c>
      <c r="C196">
        <v>20</v>
      </c>
      <c r="D196">
        <v>867</v>
      </c>
    </row>
    <row r="197" spans="1:4">
      <c r="A197" t="s">
        <v>1855</v>
      </c>
      <c r="B197" t="s">
        <v>1054</v>
      </c>
      <c r="C197">
        <v>27</v>
      </c>
      <c r="D197">
        <v>1099</v>
      </c>
    </row>
    <row r="198" spans="1:4">
      <c r="A198" t="s">
        <v>1856</v>
      </c>
      <c r="B198" t="s">
        <v>1319</v>
      </c>
      <c r="C198">
        <v>12</v>
      </c>
      <c r="D198">
        <v>405</v>
      </c>
    </row>
    <row r="199" spans="1:4">
      <c r="A199" t="s">
        <v>1857</v>
      </c>
      <c r="B199" t="s">
        <v>1235</v>
      </c>
      <c r="C199">
        <v>11</v>
      </c>
      <c r="D199">
        <v>393</v>
      </c>
    </row>
    <row r="200" spans="1:4">
      <c r="A200" t="s">
        <v>1858</v>
      </c>
      <c r="B200" t="s">
        <v>1301</v>
      </c>
      <c r="C200">
        <v>21</v>
      </c>
      <c r="D200">
        <v>917</v>
      </c>
    </row>
    <row r="201" spans="1:4">
      <c r="A201" t="s">
        <v>1859</v>
      </c>
      <c r="B201" t="s">
        <v>1355</v>
      </c>
      <c r="C201">
        <v>10</v>
      </c>
      <c r="D201">
        <v>435</v>
      </c>
    </row>
    <row r="202" spans="1:4">
      <c r="A202" t="s">
        <v>1860</v>
      </c>
      <c r="B202" t="s">
        <v>1361</v>
      </c>
      <c r="C202">
        <v>10</v>
      </c>
      <c r="D202">
        <v>335</v>
      </c>
    </row>
    <row r="203" spans="1:4">
      <c r="A203" t="s">
        <v>1861</v>
      </c>
      <c r="B203" t="s">
        <v>266</v>
      </c>
      <c r="C203">
        <v>38</v>
      </c>
      <c r="D203">
        <v>855</v>
      </c>
    </row>
    <row r="204" spans="1:4">
      <c r="A204" t="s">
        <v>1862</v>
      </c>
      <c r="B204" t="s">
        <v>260</v>
      </c>
      <c r="C204">
        <v>9</v>
      </c>
      <c r="D204">
        <v>69</v>
      </c>
    </row>
    <row r="205" spans="1:4">
      <c r="A205" t="s">
        <v>1863</v>
      </c>
      <c r="B205" t="s">
        <v>272</v>
      </c>
      <c r="C205">
        <v>1</v>
      </c>
      <c r="D205">
        <v>7</v>
      </c>
    </row>
    <row r="206" spans="1:4">
      <c r="A206" t="s">
        <v>1864</v>
      </c>
      <c r="B206" t="s">
        <v>270</v>
      </c>
      <c r="C206">
        <v>74</v>
      </c>
      <c r="D206">
        <v>1839</v>
      </c>
    </row>
    <row r="207" spans="1:4">
      <c r="A207" t="s">
        <v>1865</v>
      </c>
      <c r="B207" t="s">
        <v>264</v>
      </c>
      <c r="C207">
        <v>61</v>
      </c>
      <c r="D207">
        <v>1295</v>
      </c>
    </row>
    <row r="208" spans="1:4">
      <c r="A208" t="s">
        <v>1866</v>
      </c>
      <c r="B208" t="s">
        <v>256</v>
      </c>
      <c r="C208">
        <v>107</v>
      </c>
      <c r="D208">
        <v>2398</v>
      </c>
    </row>
    <row r="209" spans="1:4">
      <c r="A209" t="s">
        <v>1867</v>
      </c>
      <c r="B209" t="s">
        <v>268</v>
      </c>
      <c r="C209" t="e">
        <v>#N/A</v>
      </c>
      <c r="D209" t="e">
        <v>#N/A</v>
      </c>
    </row>
    <row r="210" spans="1:4">
      <c r="A210" t="s">
        <v>1868</v>
      </c>
      <c r="B210" t="s">
        <v>258</v>
      </c>
      <c r="C210">
        <v>20</v>
      </c>
      <c r="D210">
        <v>769</v>
      </c>
    </row>
    <row r="211" spans="1:4">
      <c r="A211" t="s">
        <v>1869</v>
      </c>
      <c r="B211" t="s">
        <v>1607</v>
      </c>
      <c r="C211">
        <v>1</v>
      </c>
      <c r="D211">
        <v>25</v>
      </c>
    </row>
    <row r="212" spans="1:4">
      <c r="A212" t="s">
        <v>1870</v>
      </c>
      <c r="B212" t="s">
        <v>1274</v>
      </c>
      <c r="C212">
        <v>9</v>
      </c>
      <c r="D212">
        <v>144</v>
      </c>
    </row>
    <row r="213" spans="1:4">
      <c r="A213" t="s">
        <v>1871</v>
      </c>
      <c r="B213" t="s">
        <v>1609</v>
      </c>
      <c r="C213">
        <v>18</v>
      </c>
      <c r="D213">
        <v>289</v>
      </c>
    </row>
    <row r="214" spans="1:4">
      <c r="A214" t="s">
        <v>1872</v>
      </c>
      <c r="B214" t="s">
        <v>287</v>
      </c>
      <c r="C214">
        <v>33</v>
      </c>
      <c r="D214">
        <v>1302</v>
      </c>
    </row>
    <row r="215" spans="1:4">
      <c r="A215" t="s">
        <v>1873</v>
      </c>
      <c r="B215" t="s">
        <v>275</v>
      </c>
      <c r="C215">
        <v>55</v>
      </c>
      <c r="D215">
        <v>1190</v>
      </c>
    </row>
    <row r="216" spans="1:4">
      <c r="A216" t="s">
        <v>1874</v>
      </c>
      <c r="B216" t="s">
        <v>283</v>
      </c>
      <c r="C216">
        <v>27</v>
      </c>
      <c r="D216">
        <v>1206</v>
      </c>
    </row>
    <row r="217" spans="1:4">
      <c r="A217" t="s">
        <v>1875</v>
      </c>
      <c r="B217" t="s">
        <v>279</v>
      </c>
      <c r="C217">
        <v>16</v>
      </c>
      <c r="D217">
        <v>118</v>
      </c>
    </row>
    <row r="218" spans="1:4">
      <c r="A218" t="s">
        <v>1876</v>
      </c>
      <c r="B218" t="s">
        <v>285</v>
      </c>
      <c r="C218">
        <v>31</v>
      </c>
      <c r="D218">
        <v>1176</v>
      </c>
    </row>
    <row r="219" spans="1:4">
      <c r="A219" t="s">
        <v>1877</v>
      </c>
      <c r="B219" t="s">
        <v>281</v>
      </c>
      <c r="C219">
        <v>14</v>
      </c>
      <c r="D219">
        <v>383</v>
      </c>
    </row>
    <row r="220" spans="1:4">
      <c r="A220" t="s">
        <v>1878</v>
      </c>
      <c r="B220" t="s">
        <v>277</v>
      </c>
      <c r="C220">
        <v>34</v>
      </c>
      <c r="D220">
        <v>563</v>
      </c>
    </row>
    <row r="221" spans="1:4">
      <c r="A221" t="s">
        <v>1879</v>
      </c>
      <c r="B221" t="s">
        <v>289</v>
      </c>
      <c r="C221">
        <v>82</v>
      </c>
      <c r="D221">
        <v>2114</v>
      </c>
    </row>
    <row r="222" spans="1:4">
      <c r="A222" t="s">
        <v>1880</v>
      </c>
      <c r="B222" t="s">
        <v>1305</v>
      </c>
      <c r="C222">
        <v>20</v>
      </c>
      <c r="D222">
        <v>786</v>
      </c>
    </row>
    <row r="223" spans="1:4">
      <c r="A223" t="s">
        <v>1881</v>
      </c>
      <c r="B223" t="s">
        <v>1641</v>
      </c>
      <c r="C223">
        <v>20</v>
      </c>
      <c r="D223">
        <v>796</v>
      </c>
    </row>
    <row r="224" spans="1:4">
      <c r="A224" t="s">
        <v>1882</v>
      </c>
      <c r="B224" t="s">
        <v>293</v>
      </c>
      <c r="C224">
        <v>75</v>
      </c>
      <c r="D224">
        <v>2533</v>
      </c>
    </row>
    <row r="225" spans="1:4">
      <c r="A225" t="s">
        <v>1883</v>
      </c>
      <c r="B225" t="s">
        <v>309</v>
      </c>
      <c r="C225">
        <v>137</v>
      </c>
      <c r="D225">
        <v>5262</v>
      </c>
    </row>
    <row r="226" spans="1:4">
      <c r="A226" t="s">
        <v>1884</v>
      </c>
      <c r="B226" t="s">
        <v>291</v>
      </c>
      <c r="C226">
        <v>57</v>
      </c>
      <c r="D226">
        <v>2294</v>
      </c>
    </row>
    <row r="227" spans="1:4">
      <c r="A227" t="s">
        <v>1885</v>
      </c>
      <c r="B227" t="s">
        <v>307</v>
      </c>
      <c r="C227">
        <v>10</v>
      </c>
      <c r="D227">
        <v>79</v>
      </c>
    </row>
    <row r="228" spans="1:4">
      <c r="A228" t="s">
        <v>1886</v>
      </c>
      <c r="B228" t="s">
        <v>1277</v>
      </c>
      <c r="C228">
        <v>11</v>
      </c>
      <c r="D228">
        <v>550</v>
      </c>
    </row>
    <row r="229" spans="1:4">
      <c r="A229" t="s">
        <v>1887</v>
      </c>
      <c r="B229" t="s">
        <v>298</v>
      </c>
      <c r="C229">
        <v>51</v>
      </c>
      <c r="D229">
        <v>1334</v>
      </c>
    </row>
    <row r="230" spans="1:4">
      <c r="A230" t="s">
        <v>1888</v>
      </c>
      <c r="B230" t="s">
        <v>296</v>
      </c>
      <c r="C230">
        <v>38</v>
      </c>
      <c r="D230">
        <v>573</v>
      </c>
    </row>
    <row r="231" spans="1:4">
      <c r="A231" t="s">
        <v>1889</v>
      </c>
      <c r="B231" t="s">
        <v>1042</v>
      </c>
      <c r="C231">
        <v>5</v>
      </c>
      <c r="D231">
        <v>210</v>
      </c>
    </row>
    <row r="232" spans="1:4">
      <c r="A232" t="s">
        <v>1890</v>
      </c>
      <c r="B232" t="s">
        <v>1557</v>
      </c>
      <c r="C232">
        <v>4</v>
      </c>
      <c r="D232">
        <v>137</v>
      </c>
    </row>
    <row r="233" spans="1:4">
      <c r="A233" t="s">
        <v>1891</v>
      </c>
      <c r="B233" t="s">
        <v>300</v>
      </c>
      <c r="C233">
        <v>87</v>
      </c>
      <c r="D233">
        <v>696</v>
      </c>
    </row>
    <row r="234" spans="1:4">
      <c r="A234" t="s">
        <v>1892</v>
      </c>
      <c r="B234" t="s">
        <v>1645</v>
      </c>
      <c r="C234">
        <v>10</v>
      </c>
      <c r="D234">
        <v>376</v>
      </c>
    </row>
    <row r="235" spans="1:4">
      <c r="A235" t="s">
        <v>1893</v>
      </c>
      <c r="B235" t="s">
        <v>303</v>
      </c>
      <c r="C235">
        <v>43</v>
      </c>
      <c r="D235">
        <v>1492</v>
      </c>
    </row>
    <row r="236" spans="1:4">
      <c r="A236" t="s">
        <v>1894</v>
      </c>
      <c r="B236" t="s">
        <v>1307</v>
      </c>
      <c r="C236">
        <v>100</v>
      </c>
      <c r="D236">
        <v>809</v>
      </c>
    </row>
    <row r="237" spans="1:4">
      <c r="A237" t="s">
        <v>1895</v>
      </c>
      <c r="B237" t="s">
        <v>1649</v>
      </c>
      <c r="C237">
        <v>38</v>
      </c>
      <c r="D237">
        <v>1081</v>
      </c>
    </row>
    <row r="238" spans="1:4">
      <c r="A238" t="s">
        <v>1896</v>
      </c>
      <c r="B238" t="s">
        <v>1082</v>
      </c>
      <c r="C238">
        <v>91</v>
      </c>
      <c r="D238">
        <v>1804</v>
      </c>
    </row>
    <row r="239" spans="1:4">
      <c r="A239" t="s">
        <v>1897</v>
      </c>
      <c r="B239" t="s">
        <v>305</v>
      </c>
      <c r="C239">
        <v>101</v>
      </c>
      <c r="D239">
        <v>3374</v>
      </c>
    </row>
    <row r="240" spans="1:4">
      <c r="A240" t="s">
        <v>1898</v>
      </c>
      <c r="B240" t="s">
        <v>1261</v>
      </c>
      <c r="C240">
        <v>38</v>
      </c>
      <c r="D240">
        <v>1193</v>
      </c>
    </row>
    <row r="241" spans="1:4">
      <c r="A241" t="s">
        <v>1899</v>
      </c>
      <c r="B241" t="s">
        <v>1653</v>
      </c>
      <c r="C241">
        <v>14</v>
      </c>
      <c r="D241">
        <v>294</v>
      </c>
    </row>
    <row r="242" spans="1:4">
      <c r="A242" t="s">
        <v>1900</v>
      </c>
      <c r="B242" t="s">
        <v>314</v>
      </c>
      <c r="C242">
        <v>24</v>
      </c>
      <c r="D242">
        <v>1074</v>
      </c>
    </row>
    <row r="243" spans="1:4">
      <c r="A243" t="s">
        <v>1901</v>
      </c>
      <c r="B243" t="s">
        <v>320</v>
      </c>
      <c r="C243">
        <v>96</v>
      </c>
      <c r="D243">
        <v>4300</v>
      </c>
    </row>
    <row r="244" spans="1:4">
      <c r="A244" t="s">
        <v>1902</v>
      </c>
      <c r="B244" t="s">
        <v>322</v>
      </c>
      <c r="C244">
        <v>33</v>
      </c>
      <c r="D244">
        <v>1603</v>
      </c>
    </row>
    <row r="245" spans="1:4">
      <c r="A245" t="s">
        <v>1903</v>
      </c>
      <c r="B245" t="s">
        <v>332</v>
      </c>
      <c r="C245">
        <v>43</v>
      </c>
      <c r="D245">
        <v>1633</v>
      </c>
    </row>
    <row r="246" spans="1:4">
      <c r="A246" t="s">
        <v>1904</v>
      </c>
      <c r="B246" t="s">
        <v>330</v>
      </c>
      <c r="C246">
        <v>22</v>
      </c>
      <c r="D246">
        <v>988</v>
      </c>
    </row>
    <row r="247" spans="1:4">
      <c r="A247" t="s">
        <v>1905</v>
      </c>
      <c r="B247" t="s">
        <v>336</v>
      </c>
      <c r="C247">
        <v>22</v>
      </c>
      <c r="D247">
        <v>623</v>
      </c>
    </row>
    <row r="248" spans="1:4">
      <c r="A248" t="s">
        <v>1906</v>
      </c>
      <c r="B248" t="s">
        <v>326</v>
      </c>
      <c r="C248">
        <v>21</v>
      </c>
      <c r="D248">
        <v>1317</v>
      </c>
    </row>
    <row r="249" spans="1:4">
      <c r="A249" t="s">
        <v>1907</v>
      </c>
      <c r="B249" t="s">
        <v>317</v>
      </c>
      <c r="C249">
        <v>27</v>
      </c>
      <c r="D249">
        <v>920</v>
      </c>
    </row>
    <row r="250" spans="1:4">
      <c r="A250" t="s">
        <v>1908</v>
      </c>
      <c r="B250" t="s">
        <v>328</v>
      </c>
      <c r="C250">
        <v>17</v>
      </c>
      <c r="D250">
        <v>699</v>
      </c>
    </row>
    <row r="251" spans="1:4">
      <c r="A251" t="s">
        <v>1909</v>
      </c>
      <c r="B251" t="s">
        <v>334</v>
      </c>
      <c r="C251">
        <v>133</v>
      </c>
      <c r="D251">
        <v>6166</v>
      </c>
    </row>
    <row r="252" spans="1:4">
      <c r="A252" t="s">
        <v>1910</v>
      </c>
      <c r="B252" t="s">
        <v>1140</v>
      </c>
      <c r="C252">
        <v>27</v>
      </c>
      <c r="D252">
        <v>637</v>
      </c>
    </row>
    <row r="253" spans="1:4">
      <c r="A253" t="s">
        <v>1911</v>
      </c>
      <c r="B253" t="s">
        <v>312</v>
      </c>
      <c r="C253">
        <v>32</v>
      </c>
      <c r="D253">
        <v>1180</v>
      </c>
    </row>
    <row r="254" spans="1:4">
      <c r="A254" t="s">
        <v>1912</v>
      </c>
      <c r="B254" t="s">
        <v>324</v>
      </c>
      <c r="C254">
        <v>27</v>
      </c>
      <c r="D254">
        <v>1027</v>
      </c>
    </row>
    <row r="255" spans="1:4">
      <c r="A255" t="s">
        <v>1913</v>
      </c>
      <c r="B255" t="s">
        <v>1297</v>
      </c>
      <c r="C255">
        <v>20</v>
      </c>
      <c r="D255">
        <v>1040</v>
      </c>
    </row>
    <row r="256" spans="1:4">
      <c r="A256" t="s">
        <v>1914</v>
      </c>
      <c r="B256" t="s">
        <v>1347</v>
      </c>
      <c r="C256">
        <v>13</v>
      </c>
      <c r="D256">
        <v>502</v>
      </c>
    </row>
    <row r="257" spans="1:4">
      <c r="A257" t="s">
        <v>1915</v>
      </c>
      <c r="B257" t="s">
        <v>998</v>
      </c>
      <c r="C257">
        <v>38</v>
      </c>
      <c r="D257">
        <v>1303</v>
      </c>
    </row>
    <row r="258" spans="1:4">
      <c r="A258" t="s">
        <v>1916</v>
      </c>
      <c r="B258" t="s">
        <v>1000</v>
      </c>
      <c r="C258">
        <v>37</v>
      </c>
      <c r="D258">
        <v>878</v>
      </c>
    </row>
    <row r="259" spans="1:4">
      <c r="A259" t="s">
        <v>1917</v>
      </c>
      <c r="B259" t="s">
        <v>1006</v>
      </c>
      <c r="C259">
        <v>6</v>
      </c>
      <c r="D259">
        <v>280</v>
      </c>
    </row>
    <row r="260" spans="1:4">
      <c r="A260" t="s">
        <v>1918</v>
      </c>
      <c r="B260" t="s">
        <v>1004</v>
      </c>
      <c r="C260">
        <v>33</v>
      </c>
      <c r="D260">
        <v>1242</v>
      </c>
    </row>
    <row r="261" spans="1:4">
      <c r="A261" t="s">
        <v>1919</v>
      </c>
      <c r="B261" t="s">
        <v>1415</v>
      </c>
      <c r="C261">
        <v>14</v>
      </c>
      <c r="D261">
        <v>273</v>
      </c>
    </row>
    <row r="262" spans="1:4">
      <c r="A262" t="s">
        <v>1920</v>
      </c>
      <c r="B262" t="s">
        <v>1028</v>
      </c>
      <c r="C262">
        <v>114</v>
      </c>
      <c r="D262">
        <v>5543</v>
      </c>
    </row>
    <row r="263" spans="1:4">
      <c r="A263" t="s">
        <v>1921</v>
      </c>
      <c r="B263" t="s">
        <v>1026</v>
      </c>
      <c r="C263">
        <v>185</v>
      </c>
      <c r="D263">
        <v>5212</v>
      </c>
    </row>
    <row r="264" spans="1:4">
      <c r="A264" t="s">
        <v>1922</v>
      </c>
      <c r="B264" t="s">
        <v>1569</v>
      </c>
      <c r="C264">
        <v>20</v>
      </c>
      <c r="D264">
        <v>676</v>
      </c>
    </row>
    <row r="265" spans="1:4">
      <c r="A265" t="s">
        <v>1923</v>
      </c>
      <c r="B265" t="s">
        <v>1647</v>
      </c>
      <c r="C265">
        <v>6</v>
      </c>
      <c r="D265">
        <v>209</v>
      </c>
    </row>
    <row r="266" spans="1:4">
      <c r="A266" t="s">
        <v>1924</v>
      </c>
      <c r="B266" t="s">
        <v>1621</v>
      </c>
      <c r="C266">
        <v>17</v>
      </c>
      <c r="D266">
        <v>693</v>
      </c>
    </row>
    <row r="267" spans="1:4">
      <c r="A267" t="s">
        <v>1925</v>
      </c>
      <c r="B267" t="s">
        <v>1617</v>
      </c>
      <c r="C267">
        <v>9</v>
      </c>
      <c r="D267">
        <v>73</v>
      </c>
    </row>
    <row r="268" spans="1:4">
      <c r="A268" t="s">
        <v>1926</v>
      </c>
      <c r="B268" t="s">
        <v>1633</v>
      </c>
      <c r="C268">
        <v>9</v>
      </c>
      <c r="D268">
        <v>155</v>
      </c>
    </row>
    <row r="269" spans="1:4">
      <c r="A269" t="s">
        <v>1927</v>
      </c>
      <c r="B269" t="s">
        <v>1567</v>
      </c>
      <c r="C269">
        <v>16</v>
      </c>
      <c r="D269">
        <v>228</v>
      </c>
    </row>
    <row r="270" spans="1:4">
      <c r="A270" t="s">
        <v>1928</v>
      </c>
      <c r="B270" t="s">
        <v>348</v>
      </c>
      <c r="C270">
        <v>34</v>
      </c>
      <c r="D270">
        <v>1582</v>
      </c>
    </row>
    <row r="271" spans="1:4">
      <c r="A271" t="s">
        <v>1929</v>
      </c>
      <c r="B271" t="s">
        <v>356</v>
      </c>
      <c r="C271">
        <v>7</v>
      </c>
      <c r="D271">
        <v>168</v>
      </c>
    </row>
    <row r="272" spans="1:4">
      <c r="A272" t="s">
        <v>1930</v>
      </c>
      <c r="B272" t="s">
        <v>340</v>
      </c>
      <c r="C272">
        <v>37</v>
      </c>
      <c r="D272">
        <v>1635</v>
      </c>
    </row>
    <row r="273" spans="1:4">
      <c r="A273" t="s">
        <v>1931</v>
      </c>
      <c r="B273" t="s">
        <v>344</v>
      </c>
      <c r="C273">
        <v>5</v>
      </c>
      <c r="D273">
        <v>112</v>
      </c>
    </row>
    <row r="274" spans="1:4">
      <c r="A274" t="s">
        <v>1932</v>
      </c>
      <c r="B274" t="s">
        <v>342</v>
      </c>
      <c r="C274">
        <v>29</v>
      </c>
      <c r="D274">
        <v>781</v>
      </c>
    </row>
    <row r="275" spans="1:4">
      <c r="A275" t="s">
        <v>1933</v>
      </c>
      <c r="B275" t="s">
        <v>350</v>
      </c>
      <c r="C275">
        <v>9</v>
      </c>
      <c r="D275">
        <v>241</v>
      </c>
    </row>
    <row r="276" spans="1:4">
      <c r="A276" t="s">
        <v>1934</v>
      </c>
      <c r="B276" t="s">
        <v>352</v>
      </c>
      <c r="C276">
        <v>15</v>
      </c>
      <c r="D276">
        <v>430</v>
      </c>
    </row>
    <row r="277" spans="1:4">
      <c r="A277" t="s">
        <v>1935</v>
      </c>
      <c r="B277" t="s">
        <v>346</v>
      </c>
      <c r="C277">
        <v>2</v>
      </c>
      <c r="D277">
        <v>116</v>
      </c>
    </row>
    <row r="278" spans="1:4">
      <c r="A278" t="s">
        <v>1936</v>
      </c>
      <c r="B278" t="s">
        <v>338</v>
      </c>
      <c r="C278">
        <v>5</v>
      </c>
      <c r="D278">
        <v>150</v>
      </c>
    </row>
    <row r="279" spans="1:4">
      <c r="A279" t="s">
        <v>1937</v>
      </c>
      <c r="B279" t="s">
        <v>354</v>
      </c>
      <c r="C279">
        <v>20</v>
      </c>
      <c r="D279">
        <v>580</v>
      </c>
    </row>
    <row r="280" spans="1:4">
      <c r="A280" t="s">
        <v>1938</v>
      </c>
      <c r="B280" t="s">
        <v>1012</v>
      </c>
      <c r="C280">
        <v>21</v>
      </c>
      <c r="D280">
        <v>737</v>
      </c>
    </row>
    <row r="281" spans="1:4">
      <c r="A281" t="s">
        <v>1939</v>
      </c>
      <c r="B281" t="s">
        <v>990</v>
      </c>
      <c r="C281">
        <v>27</v>
      </c>
      <c r="D281">
        <v>1082</v>
      </c>
    </row>
    <row r="282" spans="1:4">
      <c r="A282" t="s">
        <v>1940</v>
      </c>
      <c r="B282" t="s">
        <v>992</v>
      </c>
      <c r="C282">
        <v>10</v>
      </c>
      <c r="D282">
        <v>390</v>
      </c>
    </row>
    <row r="283" spans="1:4">
      <c r="A283" t="s">
        <v>1941</v>
      </c>
      <c r="B283" t="s">
        <v>1014</v>
      </c>
      <c r="C283">
        <v>10</v>
      </c>
      <c r="D283">
        <v>220</v>
      </c>
    </row>
    <row r="284" spans="1:4">
      <c r="A284" t="s">
        <v>1942</v>
      </c>
      <c r="B284" t="s">
        <v>1056</v>
      </c>
      <c r="C284">
        <v>9</v>
      </c>
      <c r="D284">
        <v>142</v>
      </c>
    </row>
    <row r="285" spans="1:4">
      <c r="A285" t="s">
        <v>1943</v>
      </c>
      <c r="B285" t="s">
        <v>1231</v>
      </c>
      <c r="C285">
        <v>25</v>
      </c>
      <c r="D285">
        <v>1020</v>
      </c>
    </row>
    <row r="286" spans="1:4">
      <c r="A286" t="s">
        <v>1944</v>
      </c>
      <c r="B286" t="s">
        <v>1309</v>
      </c>
      <c r="C286">
        <v>28</v>
      </c>
      <c r="D286">
        <v>926</v>
      </c>
    </row>
    <row r="287" spans="1:4">
      <c r="A287" t="s">
        <v>1945</v>
      </c>
      <c r="B287" t="s">
        <v>1317</v>
      </c>
      <c r="C287">
        <v>36</v>
      </c>
      <c r="D287">
        <v>1055</v>
      </c>
    </row>
    <row r="288" spans="1:4">
      <c r="A288" t="s">
        <v>1946</v>
      </c>
      <c r="B288" t="s">
        <v>1092</v>
      </c>
      <c r="C288">
        <v>43</v>
      </c>
      <c r="D288">
        <v>1659</v>
      </c>
    </row>
    <row r="289" spans="1:4">
      <c r="A289" t="s">
        <v>1947</v>
      </c>
      <c r="B289" t="s">
        <v>1299</v>
      </c>
      <c r="C289">
        <v>55</v>
      </c>
      <c r="D289">
        <v>460</v>
      </c>
    </row>
    <row r="290" spans="1:4">
      <c r="A290" t="s">
        <v>1948</v>
      </c>
      <c r="B290" t="s">
        <v>374</v>
      </c>
      <c r="C290">
        <v>10</v>
      </c>
      <c r="D290">
        <v>77</v>
      </c>
    </row>
    <row r="291" spans="1:4">
      <c r="A291" t="s">
        <v>1949</v>
      </c>
      <c r="B291" t="s">
        <v>370</v>
      </c>
      <c r="C291">
        <v>4</v>
      </c>
      <c r="D291">
        <v>30</v>
      </c>
    </row>
    <row r="292" spans="1:4">
      <c r="A292" t="s">
        <v>1950</v>
      </c>
      <c r="B292" t="s">
        <v>378</v>
      </c>
      <c r="C292">
        <v>7</v>
      </c>
      <c r="D292">
        <v>51</v>
      </c>
    </row>
    <row r="293" spans="1:4">
      <c r="A293" t="s">
        <v>1951</v>
      </c>
      <c r="B293" t="s">
        <v>376</v>
      </c>
      <c r="C293">
        <v>1</v>
      </c>
      <c r="D293">
        <v>7</v>
      </c>
    </row>
    <row r="294" spans="1:4">
      <c r="A294" t="s">
        <v>1952</v>
      </c>
      <c r="B294" t="s">
        <v>364</v>
      </c>
      <c r="C294">
        <v>7</v>
      </c>
      <c r="D294">
        <v>62</v>
      </c>
    </row>
    <row r="295" spans="1:4">
      <c r="A295" t="s">
        <v>1953</v>
      </c>
      <c r="B295" t="s">
        <v>380</v>
      </c>
      <c r="C295">
        <v>2</v>
      </c>
      <c r="D295">
        <v>16</v>
      </c>
    </row>
    <row r="296" spans="1:4">
      <c r="A296" t="s">
        <v>1954</v>
      </c>
      <c r="B296" t="s">
        <v>366</v>
      </c>
      <c r="C296">
        <v>4</v>
      </c>
      <c r="D296">
        <v>30</v>
      </c>
    </row>
    <row r="297" spans="1:4">
      <c r="A297" t="s">
        <v>1955</v>
      </c>
      <c r="B297" t="s">
        <v>362</v>
      </c>
      <c r="C297">
        <v>4</v>
      </c>
      <c r="D297">
        <v>30</v>
      </c>
    </row>
    <row r="298" spans="1:4">
      <c r="A298" t="s">
        <v>1956</v>
      </c>
      <c r="B298" t="s">
        <v>368</v>
      </c>
      <c r="C298">
        <v>7</v>
      </c>
      <c r="D298">
        <v>57</v>
      </c>
    </row>
    <row r="299" spans="1:4">
      <c r="A299" t="s">
        <v>1957</v>
      </c>
      <c r="B299" t="s">
        <v>372</v>
      </c>
      <c r="C299">
        <v>54</v>
      </c>
      <c r="D299">
        <v>1531</v>
      </c>
    </row>
    <row r="300" spans="1:4">
      <c r="A300" t="s">
        <v>1958</v>
      </c>
      <c r="B300" t="s">
        <v>382</v>
      </c>
      <c r="C300">
        <v>5</v>
      </c>
      <c r="D300">
        <v>35</v>
      </c>
    </row>
    <row r="301" spans="1:4">
      <c r="A301" t="s">
        <v>1959</v>
      </c>
      <c r="B301" t="s">
        <v>360</v>
      </c>
      <c r="C301">
        <v>18</v>
      </c>
      <c r="D301">
        <v>740</v>
      </c>
    </row>
    <row r="302" spans="1:4">
      <c r="A302" t="s">
        <v>1960</v>
      </c>
      <c r="B302" t="s">
        <v>358</v>
      </c>
      <c r="C302">
        <v>40</v>
      </c>
      <c r="D302">
        <v>1175</v>
      </c>
    </row>
    <row r="303" spans="1:4">
      <c r="A303" t="s">
        <v>1961</v>
      </c>
      <c r="B303" t="s">
        <v>1555</v>
      </c>
      <c r="C303">
        <v>3</v>
      </c>
      <c r="D303">
        <v>35</v>
      </c>
    </row>
    <row r="304" spans="1:4">
      <c r="A304" t="s">
        <v>1962</v>
      </c>
      <c r="B304" t="s">
        <v>1303</v>
      </c>
      <c r="C304">
        <v>4</v>
      </c>
      <c r="D304">
        <v>76</v>
      </c>
    </row>
    <row r="305" spans="1:4">
      <c r="A305" t="s">
        <v>1963</v>
      </c>
      <c r="B305" t="s">
        <v>1623</v>
      </c>
      <c r="C305">
        <v>20</v>
      </c>
      <c r="D305">
        <v>822</v>
      </c>
    </row>
    <row r="306" spans="1:4">
      <c r="A306" t="s">
        <v>1964</v>
      </c>
      <c r="B306" t="s">
        <v>387</v>
      </c>
      <c r="C306">
        <v>38</v>
      </c>
      <c r="D306">
        <v>1038</v>
      </c>
    </row>
    <row r="307" spans="1:4">
      <c r="A307" t="s">
        <v>1965</v>
      </c>
      <c r="B307" t="s">
        <v>385</v>
      </c>
      <c r="C307">
        <v>59</v>
      </c>
      <c r="D307">
        <v>1268</v>
      </c>
    </row>
    <row r="308" spans="1:4">
      <c r="A308" t="s">
        <v>1966</v>
      </c>
      <c r="B308" t="s">
        <v>1148</v>
      </c>
      <c r="C308">
        <v>56</v>
      </c>
      <c r="D308">
        <v>635</v>
      </c>
    </row>
    <row r="309" spans="1:4">
      <c r="A309" t="s">
        <v>1967</v>
      </c>
      <c r="B309" t="s">
        <v>391</v>
      </c>
      <c r="C309">
        <v>34</v>
      </c>
      <c r="D309">
        <v>524</v>
      </c>
    </row>
    <row r="310" spans="1:4">
      <c r="A310" t="s">
        <v>1968</v>
      </c>
      <c r="B310" t="s">
        <v>389</v>
      </c>
      <c r="C310">
        <v>8</v>
      </c>
      <c r="D310">
        <v>87</v>
      </c>
    </row>
    <row r="311" spans="1:4">
      <c r="A311" t="s">
        <v>1969</v>
      </c>
      <c r="B311" t="s">
        <v>1178</v>
      </c>
      <c r="C311">
        <v>11</v>
      </c>
      <c r="D311">
        <v>129</v>
      </c>
    </row>
    <row r="312" spans="1:4">
      <c r="A312" t="s">
        <v>1970</v>
      </c>
      <c r="B312" t="s">
        <v>1359</v>
      </c>
      <c r="C312">
        <v>26</v>
      </c>
      <c r="D312">
        <v>668</v>
      </c>
    </row>
    <row r="313" spans="1:4">
      <c r="A313" t="s">
        <v>1971</v>
      </c>
      <c r="B313" t="s">
        <v>1553</v>
      </c>
      <c r="C313">
        <v>20</v>
      </c>
      <c r="D313">
        <v>323</v>
      </c>
    </row>
    <row r="314" spans="1:4">
      <c r="A314" t="s">
        <v>1972</v>
      </c>
      <c r="B314" t="s">
        <v>972</v>
      </c>
      <c r="C314">
        <v>25</v>
      </c>
      <c r="D314">
        <v>1020</v>
      </c>
    </row>
    <row r="315" spans="1:4">
      <c r="A315" t="s">
        <v>1973</v>
      </c>
      <c r="B315" t="s">
        <v>974</v>
      </c>
      <c r="C315">
        <v>20</v>
      </c>
      <c r="D315">
        <v>833</v>
      </c>
    </row>
    <row r="316" spans="1:4">
      <c r="A316" t="s">
        <v>1974</v>
      </c>
      <c r="B316" t="s">
        <v>395</v>
      </c>
      <c r="C316">
        <v>13</v>
      </c>
      <c r="D316">
        <v>304</v>
      </c>
    </row>
    <row r="317" spans="1:4">
      <c r="A317" t="s">
        <v>1975</v>
      </c>
      <c r="B317" t="s">
        <v>393</v>
      </c>
      <c r="C317">
        <v>37</v>
      </c>
      <c r="D317">
        <v>723</v>
      </c>
    </row>
    <row r="318" spans="1:4">
      <c r="A318" t="s">
        <v>1976</v>
      </c>
      <c r="B318" t="s">
        <v>401</v>
      </c>
      <c r="C318">
        <v>8</v>
      </c>
      <c r="D318">
        <v>119</v>
      </c>
    </row>
    <row r="319" spans="1:4">
      <c r="A319" t="s">
        <v>1977</v>
      </c>
      <c r="B319" t="s">
        <v>399</v>
      </c>
      <c r="C319">
        <v>16</v>
      </c>
      <c r="D319">
        <v>219</v>
      </c>
    </row>
    <row r="320" spans="1:4">
      <c r="A320" t="s">
        <v>1978</v>
      </c>
      <c r="B320" t="s">
        <v>397</v>
      </c>
      <c r="C320">
        <v>23</v>
      </c>
      <c r="D320">
        <v>393</v>
      </c>
    </row>
    <row r="321" spans="1:4">
      <c r="A321" t="s">
        <v>1979</v>
      </c>
      <c r="B321" t="s">
        <v>1032</v>
      </c>
      <c r="C321">
        <v>27</v>
      </c>
      <c r="D321">
        <v>607</v>
      </c>
    </row>
    <row r="322" spans="1:4">
      <c r="A322" t="s">
        <v>1980</v>
      </c>
      <c r="B322" t="s">
        <v>996</v>
      </c>
      <c r="C322">
        <v>41</v>
      </c>
      <c r="D322">
        <v>1600</v>
      </c>
    </row>
    <row r="323" spans="1:4">
      <c r="A323" t="s">
        <v>1981</v>
      </c>
      <c r="B323" t="s">
        <v>406</v>
      </c>
      <c r="C323">
        <v>118</v>
      </c>
      <c r="D323">
        <v>3473</v>
      </c>
    </row>
    <row r="324" spans="1:4">
      <c r="A324" t="s">
        <v>1982</v>
      </c>
      <c r="B324" t="s">
        <v>461</v>
      </c>
      <c r="C324">
        <v>2</v>
      </c>
      <c r="D324">
        <v>137</v>
      </c>
    </row>
    <row r="325" spans="1:4">
      <c r="A325" t="s">
        <v>1983</v>
      </c>
      <c r="B325" t="s">
        <v>1102</v>
      </c>
      <c r="C325">
        <v>36</v>
      </c>
      <c r="D325">
        <v>1347</v>
      </c>
    </row>
    <row r="326" spans="1:4">
      <c r="A326" t="s">
        <v>1984</v>
      </c>
      <c r="B326" t="s">
        <v>404</v>
      </c>
      <c r="C326">
        <v>23</v>
      </c>
      <c r="D326">
        <v>717</v>
      </c>
    </row>
    <row r="327" spans="1:4">
      <c r="A327" t="s">
        <v>1985</v>
      </c>
      <c r="B327" t="s">
        <v>413</v>
      </c>
      <c r="C327">
        <v>119</v>
      </c>
      <c r="D327">
        <v>3508</v>
      </c>
    </row>
    <row r="328" spans="1:4">
      <c r="A328" t="s">
        <v>1986</v>
      </c>
      <c r="B328" t="s">
        <v>1118</v>
      </c>
      <c r="C328">
        <v>36</v>
      </c>
      <c r="D328">
        <v>1369</v>
      </c>
    </row>
    <row r="329" spans="1:4">
      <c r="A329" t="s">
        <v>1987</v>
      </c>
      <c r="B329" t="s">
        <v>1064</v>
      </c>
      <c r="C329">
        <v>57</v>
      </c>
      <c r="D329">
        <v>2672</v>
      </c>
    </row>
    <row r="330" spans="1:4">
      <c r="A330" t="s">
        <v>1988</v>
      </c>
      <c r="B330" t="s">
        <v>1162</v>
      </c>
      <c r="C330">
        <v>45</v>
      </c>
      <c r="D330">
        <v>1871</v>
      </c>
    </row>
    <row r="331" spans="1:4">
      <c r="A331" t="s">
        <v>1989</v>
      </c>
      <c r="B331" t="s">
        <v>1239</v>
      </c>
      <c r="C331">
        <v>2</v>
      </c>
      <c r="D331">
        <v>34</v>
      </c>
    </row>
    <row r="332" spans="1:4">
      <c r="A332" t="s">
        <v>1990</v>
      </c>
      <c r="B332" t="s">
        <v>1341</v>
      </c>
      <c r="C332">
        <v>46</v>
      </c>
      <c r="D332">
        <v>1653</v>
      </c>
    </row>
    <row r="333" spans="1:4">
      <c r="A333" t="s">
        <v>1991</v>
      </c>
      <c r="B333" t="s">
        <v>1605</v>
      </c>
      <c r="C333">
        <v>12</v>
      </c>
      <c r="D333">
        <v>548</v>
      </c>
    </row>
    <row r="334" spans="1:4">
      <c r="A334" t="s">
        <v>1992</v>
      </c>
      <c r="B334" t="s">
        <v>410</v>
      </c>
      <c r="C334">
        <v>29</v>
      </c>
      <c r="D334">
        <v>1162</v>
      </c>
    </row>
    <row r="335" spans="1:4">
      <c r="A335" t="s">
        <v>1993</v>
      </c>
      <c r="B335" t="s">
        <v>408</v>
      </c>
      <c r="C335">
        <v>13</v>
      </c>
      <c r="D335">
        <v>366</v>
      </c>
    </row>
    <row r="336" spans="1:4">
      <c r="A336" t="s">
        <v>1994</v>
      </c>
      <c r="B336" t="s">
        <v>1134</v>
      </c>
      <c r="C336">
        <v>44</v>
      </c>
      <c r="D336">
        <v>1913</v>
      </c>
    </row>
    <row r="337" spans="1:4">
      <c r="A337" t="s">
        <v>1995</v>
      </c>
      <c r="B337" t="s">
        <v>416</v>
      </c>
      <c r="C337">
        <v>38</v>
      </c>
      <c r="D337">
        <v>1147</v>
      </c>
    </row>
    <row r="338" spans="1:4">
      <c r="A338" t="s">
        <v>1996</v>
      </c>
      <c r="B338" t="s">
        <v>1295</v>
      </c>
      <c r="C338">
        <v>2</v>
      </c>
      <c r="D338">
        <v>78</v>
      </c>
    </row>
    <row r="339" spans="1:4">
      <c r="A339" t="s">
        <v>1997</v>
      </c>
      <c r="B339" t="s">
        <v>1241</v>
      </c>
      <c r="C339">
        <v>1</v>
      </c>
      <c r="D339">
        <v>7</v>
      </c>
    </row>
    <row r="340" spans="1:4">
      <c r="A340" t="s">
        <v>1998</v>
      </c>
      <c r="B340" t="s">
        <v>418</v>
      </c>
      <c r="C340">
        <v>26</v>
      </c>
      <c r="D340">
        <v>642</v>
      </c>
    </row>
    <row r="341" spans="1:4">
      <c r="A341" t="s">
        <v>1999</v>
      </c>
      <c r="B341" t="s">
        <v>1186</v>
      </c>
      <c r="C341">
        <v>3</v>
      </c>
      <c r="D341">
        <v>115</v>
      </c>
    </row>
    <row r="342" spans="1:4">
      <c r="A342" t="s">
        <v>2000</v>
      </c>
      <c r="B342" t="s">
        <v>436</v>
      </c>
      <c r="C342">
        <v>12</v>
      </c>
      <c r="D342">
        <v>271</v>
      </c>
    </row>
    <row r="343" spans="1:4">
      <c r="A343" t="s">
        <v>2001</v>
      </c>
      <c r="B343" t="s">
        <v>432</v>
      </c>
      <c r="C343">
        <v>25</v>
      </c>
      <c r="D343">
        <v>984</v>
      </c>
    </row>
    <row r="344" spans="1:4">
      <c r="A344" t="s">
        <v>2002</v>
      </c>
      <c r="B344" t="s">
        <v>428</v>
      </c>
      <c r="C344">
        <v>11</v>
      </c>
      <c r="D344">
        <v>219</v>
      </c>
    </row>
    <row r="345" spans="1:4">
      <c r="A345" t="s">
        <v>2003</v>
      </c>
      <c r="B345" t="s">
        <v>424</v>
      </c>
      <c r="C345">
        <v>21</v>
      </c>
      <c r="D345">
        <v>946</v>
      </c>
    </row>
    <row r="346" spans="1:4">
      <c r="A346" t="s">
        <v>2004</v>
      </c>
      <c r="B346" t="s">
        <v>434</v>
      </c>
      <c r="C346">
        <v>97</v>
      </c>
      <c r="D346">
        <v>3561</v>
      </c>
    </row>
    <row r="347" spans="1:4">
      <c r="A347" t="s">
        <v>2005</v>
      </c>
      <c r="B347" t="s">
        <v>426</v>
      </c>
      <c r="C347" t="e">
        <v>#N/A</v>
      </c>
      <c r="D347" t="e">
        <v>#N/A</v>
      </c>
    </row>
    <row r="348" spans="1:4">
      <c r="A348" t="s">
        <v>2006</v>
      </c>
      <c r="B348" t="s">
        <v>1164</v>
      </c>
      <c r="C348">
        <v>9</v>
      </c>
      <c r="D348">
        <v>175</v>
      </c>
    </row>
    <row r="349" spans="1:4">
      <c r="A349" t="s">
        <v>2007</v>
      </c>
      <c r="B349" t="s">
        <v>1166</v>
      </c>
      <c r="C349">
        <v>26</v>
      </c>
      <c r="D349">
        <v>580</v>
      </c>
    </row>
    <row r="350" spans="1:4">
      <c r="A350" t="s">
        <v>2008</v>
      </c>
      <c r="B350" t="s">
        <v>430</v>
      </c>
      <c r="C350">
        <v>14</v>
      </c>
      <c r="D350">
        <v>342</v>
      </c>
    </row>
    <row r="351" spans="1:4">
      <c r="A351" t="s">
        <v>2009</v>
      </c>
      <c r="B351" t="s">
        <v>1251</v>
      </c>
      <c r="C351">
        <v>19</v>
      </c>
      <c r="D351">
        <v>390</v>
      </c>
    </row>
    <row r="352" spans="1:4">
      <c r="A352" t="s">
        <v>2010</v>
      </c>
      <c r="B352" t="s">
        <v>1323</v>
      </c>
      <c r="C352">
        <v>19</v>
      </c>
      <c r="D352">
        <v>375</v>
      </c>
    </row>
    <row r="353" spans="1:4">
      <c r="A353" t="s">
        <v>2011</v>
      </c>
      <c r="B353" t="s">
        <v>1333</v>
      </c>
      <c r="C353">
        <v>5</v>
      </c>
      <c r="D353">
        <v>80</v>
      </c>
    </row>
    <row r="354" spans="1:4">
      <c r="A354" t="s">
        <v>2012</v>
      </c>
      <c r="B354" t="s">
        <v>439</v>
      </c>
      <c r="C354">
        <v>83</v>
      </c>
      <c r="D354">
        <v>2139</v>
      </c>
    </row>
    <row r="355" spans="1:4">
      <c r="A355" t="s">
        <v>2013</v>
      </c>
      <c r="B355" t="s">
        <v>1132</v>
      </c>
      <c r="C355">
        <v>37</v>
      </c>
      <c r="D355">
        <v>1845</v>
      </c>
    </row>
    <row r="356" spans="1:4">
      <c r="A356" t="s">
        <v>2014</v>
      </c>
      <c r="B356" t="s">
        <v>455</v>
      </c>
      <c r="C356">
        <v>0</v>
      </c>
      <c r="D356" t="e">
        <v>#N/A</v>
      </c>
    </row>
    <row r="357" spans="1:4">
      <c r="A357" t="s">
        <v>2015</v>
      </c>
      <c r="B357" t="s">
        <v>457</v>
      </c>
      <c r="C357">
        <v>1</v>
      </c>
      <c r="D357">
        <v>9</v>
      </c>
    </row>
    <row r="358" spans="1:4">
      <c r="A358" t="s">
        <v>2016</v>
      </c>
      <c r="B358" t="s">
        <v>443</v>
      </c>
      <c r="C358">
        <v>34</v>
      </c>
      <c r="D358">
        <v>809</v>
      </c>
    </row>
    <row r="359" spans="1:4">
      <c r="A359" t="s">
        <v>2017</v>
      </c>
      <c r="B359" t="s">
        <v>445</v>
      </c>
      <c r="C359">
        <v>2</v>
      </c>
      <c r="D359">
        <v>114</v>
      </c>
    </row>
    <row r="360" spans="1:4">
      <c r="A360" t="s">
        <v>2018</v>
      </c>
      <c r="B360" t="s">
        <v>452</v>
      </c>
      <c r="C360">
        <v>11</v>
      </c>
      <c r="D360">
        <v>209</v>
      </c>
    </row>
    <row r="361" spans="1:4">
      <c r="A361" t="s">
        <v>2019</v>
      </c>
      <c r="B361" t="s">
        <v>449</v>
      </c>
      <c r="C361">
        <v>20</v>
      </c>
      <c r="D361">
        <v>838</v>
      </c>
    </row>
    <row r="362" spans="1:4">
      <c r="A362" t="s">
        <v>2020</v>
      </c>
      <c r="B362" t="s">
        <v>441</v>
      </c>
      <c r="C362">
        <v>46</v>
      </c>
      <c r="D362">
        <v>2095</v>
      </c>
    </row>
    <row r="363" spans="1:4">
      <c r="A363" t="s">
        <v>2021</v>
      </c>
      <c r="B363" t="s">
        <v>447</v>
      </c>
      <c r="C363">
        <v>10</v>
      </c>
      <c r="D363">
        <v>297</v>
      </c>
    </row>
    <row r="364" spans="1:4">
      <c r="A364" t="s">
        <v>2022</v>
      </c>
      <c r="B364" t="s">
        <v>1182</v>
      </c>
      <c r="C364">
        <v>6</v>
      </c>
      <c r="D364">
        <v>438</v>
      </c>
    </row>
    <row r="365" spans="1:4">
      <c r="A365" t="s">
        <v>2023</v>
      </c>
      <c r="B365" t="s">
        <v>1270</v>
      </c>
      <c r="C365">
        <v>11</v>
      </c>
      <c r="D365">
        <v>376</v>
      </c>
    </row>
    <row r="366" spans="1:4">
      <c r="A366" t="s">
        <v>2024</v>
      </c>
      <c r="B366" t="s">
        <v>1184</v>
      </c>
      <c r="C366">
        <v>2</v>
      </c>
      <c r="D366">
        <v>38</v>
      </c>
    </row>
    <row r="367" spans="1:4">
      <c r="A367" t="s">
        <v>2025</v>
      </c>
      <c r="B367" t="s">
        <v>1126</v>
      </c>
      <c r="C367">
        <v>10</v>
      </c>
      <c r="D367">
        <v>272</v>
      </c>
    </row>
    <row r="368" spans="1:4">
      <c r="A368" t="s">
        <v>2026</v>
      </c>
      <c r="B368" t="s">
        <v>1272</v>
      </c>
      <c r="C368">
        <v>21</v>
      </c>
      <c r="D368">
        <v>913</v>
      </c>
    </row>
    <row r="369" spans="1:4">
      <c r="A369" t="s">
        <v>2027</v>
      </c>
      <c r="B369" t="s">
        <v>1034</v>
      </c>
      <c r="C369">
        <v>43</v>
      </c>
      <c r="D369">
        <v>1635</v>
      </c>
    </row>
    <row r="370" spans="1:4">
      <c r="A370" t="s">
        <v>2028</v>
      </c>
      <c r="B370" t="s">
        <v>1268</v>
      </c>
      <c r="C370">
        <v>23</v>
      </c>
      <c r="D370">
        <v>857</v>
      </c>
    </row>
    <row r="371" spans="1:4">
      <c r="A371" t="s">
        <v>2029</v>
      </c>
      <c r="B371" t="s">
        <v>1036</v>
      </c>
      <c r="C371">
        <v>10</v>
      </c>
      <c r="D371">
        <v>223</v>
      </c>
    </row>
    <row r="372" spans="1:4">
      <c r="A372" t="s">
        <v>2030</v>
      </c>
      <c r="B372" t="s">
        <v>1068</v>
      </c>
      <c r="C372">
        <v>21</v>
      </c>
      <c r="D372">
        <v>821</v>
      </c>
    </row>
    <row r="373" spans="1:4">
      <c r="A373" t="s">
        <v>2031</v>
      </c>
      <c r="B373" t="s">
        <v>1339</v>
      </c>
      <c r="C373">
        <v>9</v>
      </c>
      <c r="D373">
        <v>63</v>
      </c>
    </row>
    <row r="374" spans="1:4">
      <c r="A374" t="s">
        <v>2032</v>
      </c>
      <c r="B374" t="s">
        <v>1010</v>
      </c>
      <c r="C374">
        <v>51</v>
      </c>
      <c r="D374">
        <v>1386</v>
      </c>
    </row>
    <row r="375" spans="1:4">
      <c r="A375" t="s">
        <v>2033</v>
      </c>
      <c r="B375" t="s">
        <v>1225</v>
      </c>
      <c r="C375">
        <v>32</v>
      </c>
      <c r="D375">
        <v>1037</v>
      </c>
    </row>
    <row r="376" spans="1:4">
      <c r="A376" t="s">
        <v>2034</v>
      </c>
      <c r="B376" t="s">
        <v>470</v>
      </c>
      <c r="C376">
        <v>14</v>
      </c>
      <c r="D376">
        <v>382</v>
      </c>
    </row>
    <row r="377" spans="1:4">
      <c r="A377" t="s">
        <v>2035</v>
      </c>
      <c r="B377" t="s">
        <v>459</v>
      </c>
      <c r="C377">
        <v>74</v>
      </c>
      <c r="D377">
        <v>1327</v>
      </c>
    </row>
    <row r="378" spans="1:4">
      <c r="A378" t="s">
        <v>2036</v>
      </c>
      <c r="B378" t="s">
        <v>468</v>
      </c>
      <c r="C378">
        <v>25</v>
      </c>
      <c r="D378">
        <v>971</v>
      </c>
    </row>
    <row r="379" spans="1:4">
      <c r="A379" t="s">
        <v>2037</v>
      </c>
      <c r="B379" t="s">
        <v>1190</v>
      </c>
      <c r="C379">
        <v>0</v>
      </c>
      <c r="D379">
        <v>29</v>
      </c>
    </row>
    <row r="380" spans="1:4">
      <c r="A380" t="s">
        <v>2038</v>
      </c>
      <c r="B380" t="s">
        <v>463</v>
      </c>
      <c r="C380">
        <v>7</v>
      </c>
      <c r="D380">
        <v>293</v>
      </c>
    </row>
    <row r="381" spans="1:4">
      <c r="A381" t="s">
        <v>2039</v>
      </c>
      <c r="B381" t="s">
        <v>466</v>
      </c>
      <c r="C381">
        <v>18</v>
      </c>
      <c r="D381">
        <v>234</v>
      </c>
    </row>
    <row r="382" spans="1:4">
      <c r="A382" t="s">
        <v>2040</v>
      </c>
      <c r="B382" t="s">
        <v>1188</v>
      </c>
      <c r="C382" t="e">
        <v>#N/A</v>
      </c>
      <c r="D382" t="e">
        <v>#N/A</v>
      </c>
    </row>
    <row r="383" spans="1:4">
      <c r="A383" t="s">
        <v>2041</v>
      </c>
      <c r="B383" t="s">
        <v>1321</v>
      </c>
      <c r="C383">
        <v>19</v>
      </c>
      <c r="D383">
        <v>799</v>
      </c>
    </row>
    <row r="384" spans="1:4">
      <c r="A384" t="s">
        <v>2042</v>
      </c>
      <c r="B384" t="s">
        <v>1643</v>
      </c>
      <c r="C384">
        <v>12</v>
      </c>
      <c r="D384">
        <v>539</v>
      </c>
    </row>
    <row r="385" spans="1:4">
      <c r="A385" t="s">
        <v>2043</v>
      </c>
      <c r="B385" t="s">
        <v>1211</v>
      </c>
      <c r="C385">
        <v>30</v>
      </c>
      <c r="D385">
        <v>212</v>
      </c>
    </row>
    <row r="386" spans="1:4">
      <c r="A386" t="s">
        <v>2044</v>
      </c>
      <c r="B386" t="s">
        <v>1219</v>
      </c>
      <c r="C386">
        <v>7</v>
      </c>
      <c r="D386">
        <v>272</v>
      </c>
    </row>
    <row r="387" spans="1:4">
      <c r="A387" t="s">
        <v>2045</v>
      </c>
      <c r="B387" t="s">
        <v>1575</v>
      </c>
      <c r="C387">
        <v>27</v>
      </c>
      <c r="D387">
        <v>550</v>
      </c>
    </row>
    <row r="388" spans="1:4">
      <c r="A388" t="s">
        <v>2046</v>
      </c>
      <c r="B388" t="s">
        <v>1459</v>
      </c>
      <c r="C388">
        <v>20</v>
      </c>
      <c r="D388">
        <v>899</v>
      </c>
    </row>
    <row r="389" spans="1:4">
      <c r="A389" t="s">
        <v>2047</v>
      </c>
      <c r="B389" t="s">
        <v>1525</v>
      </c>
      <c r="C389">
        <v>1</v>
      </c>
      <c r="D389">
        <v>9</v>
      </c>
    </row>
    <row r="390" spans="1:4">
      <c r="A390" t="s">
        <v>2048</v>
      </c>
      <c r="B390" t="s">
        <v>1517</v>
      </c>
      <c r="C390">
        <v>5</v>
      </c>
      <c r="D390">
        <v>253</v>
      </c>
    </row>
    <row r="391" spans="1:4">
      <c r="A391" t="s">
        <v>2049</v>
      </c>
      <c r="B391" t="s">
        <v>1639</v>
      </c>
      <c r="C391">
        <v>63</v>
      </c>
      <c r="D391">
        <v>1228</v>
      </c>
    </row>
    <row r="392" spans="1:4">
      <c r="A392" t="s">
        <v>2050</v>
      </c>
      <c r="B392" t="s">
        <v>1535</v>
      </c>
      <c r="C392">
        <v>18</v>
      </c>
      <c r="D392">
        <v>128</v>
      </c>
    </row>
    <row r="393" spans="1:4">
      <c r="A393" t="s">
        <v>2051</v>
      </c>
      <c r="B393" t="s">
        <v>1198</v>
      </c>
      <c r="C393">
        <v>0</v>
      </c>
      <c r="D393" t="e">
        <v>#N/A</v>
      </c>
    </row>
    <row r="394" spans="1:4">
      <c r="A394" t="s">
        <v>2052</v>
      </c>
      <c r="B394" t="s">
        <v>473</v>
      </c>
      <c r="C394">
        <v>78</v>
      </c>
      <c r="D394">
        <v>1602</v>
      </c>
    </row>
    <row r="395" spans="1:4">
      <c r="A395" t="s">
        <v>2053</v>
      </c>
      <c r="B395" t="s">
        <v>477</v>
      </c>
      <c r="C395">
        <v>70</v>
      </c>
      <c r="D395">
        <v>1318</v>
      </c>
    </row>
    <row r="396" spans="1:4">
      <c r="A396" t="s">
        <v>2054</v>
      </c>
      <c r="B396" t="s">
        <v>475</v>
      </c>
      <c r="C396">
        <v>15</v>
      </c>
      <c r="D396">
        <v>304</v>
      </c>
    </row>
    <row r="397" spans="1:4">
      <c r="A397" t="s">
        <v>2055</v>
      </c>
      <c r="B397" t="s">
        <v>479</v>
      </c>
      <c r="C397">
        <v>57</v>
      </c>
      <c r="D397">
        <v>1399</v>
      </c>
    </row>
    <row r="398" spans="1:4">
      <c r="A398" t="s">
        <v>2056</v>
      </c>
      <c r="B398" t="s">
        <v>1221</v>
      </c>
      <c r="C398">
        <v>12</v>
      </c>
      <c r="D398">
        <v>482</v>
      </c>
    </row>
    <row r="399" spans="1:4">
      <c r="A399" t="s">
        <v>2057</v>
      </c>
      <c r="B399" t="s">
        <v>1291</v>
      </c>
      <c r="C399">
        <v>13</v>
      </c>
      <c r="D399">
        <v>101</v>
      </c>
    </row>
    <row r="400" spans="1:4">
      <c r="A400" t="s">
        <v>2058</v>
      </c>
      <c r="B400" t="s">
        <v>1473</v>
      </c>
      <c r="C400">
        <v>6</v>
      </c>
      <c r="D400">
        <v>54</v>
      </c>
    </row>
    <row r="401" spans="1:4">
      <c r="A401" t="s">
        <v>2059</v>
      </c>
      <c r="B401" t="s">
        <v>1066</v>
      </c>
      <c r="C401">
        <v>1</v>
      </c>
      <c r="D401">
        <v>61</v>
      </c>
    </row>
    <row r="402" spans="1:4">
      <c r="A402" t="s">
        <v>2060</v>
      </c>
      <c r="B402" t="s">
        <v>1325</v>
      </c>
      <c r="C402">
        <v>20</v>
      </c>
      <c r="D402">
        <v>692</v>
      </c>
    </row>
    <row r="403" spans="1:4">
      <c r="A403" t="s">
        <v>2061</v>
      </c>
      <c r="B403" t="s">
        <v>486</v>
      </c>
      <c r="C403">
        <v>10</v>
      </c>
      <c r="D403">
        <v>190</v>
      </c>
    </row>
    <row r="404" spans="1:4">
      <c r="A404" t="s">
        <v>2062</v>
      </c>
      <c r="B404" t="s">
        <v>490</v>
      </c>
      <c r="C404">
        <v>5</v>
      </c>
      <c r="D404">
        <v>95</v>
      </c>
    </row>
    <row r="405" spans="1:4">
      <c r="A405" t="s">
        <v>2063</v>
      </c>
      <c r="B405" t="s">
        <v>1174</v>
      </c>
      <c r="C405">
        <v>1</v>
      </c>
      <c r="D405">
        <v>60</v>
      </c>
    </row>
    <row r="406" spans="1:4">
      <c r="A406" t="s">
        <v>2064</v>
      </c>
      <c r="B406" t="s">
        <v>492</v>
      </c>
      <c r="C406">
        <v>4</v>
      </c>
      <c r="D406">
        <v>120</v>
      </c>
    </row>
    <row r="407" spans="1:4">
      <c r="A407" t="s">
        <v>2065</v>
      </c>
      <c r="B407" t="s">
        <v>484</v>
      </c>
      <c r="C407">
        <v>15</v>
      </c>
      <c r="D407">
        <v>278</v>
      </c>
    </row>
    <row r="408" spans="1:4">
      <c r="A408" t="s">
        <v>2066</v>
      </c>
      <c r="B408" t="s">
        <v>488</v>
      </c>
      <c r="C408">
        <v>13</v>
      </c>
      <c r="D408">
        <v>344</v>
      </c>
    </row>
    <row r="409" spans="1:4">
      <c r="A409" t="s">
        <v>2067</v>
      </c>
      <c r="B409" t="s">
        <v>1172</v>
      </c>
      <c r="C409">
        <v>28</v>
      </c>
      <c r="D409">
        <v>1119</v>
      </c>
    </row>
    <row r="410" spans="1:4">
      <c r="A410" t="s">
        <v>2068</v>
      </c>
      <c r="B410" t="s">
        <v>1529</v>
      </c>
      <c r="C410">
        <v>29</v>
      </c>
      <c r="D410">
        <v>1022</v>
      </c>
    </row>
    <row r="411" spans="1:4">
      <c r="A411" t="s">
        <v>2069</v>
      </c>
      <c r="B411" t="s">
        <v>1329</v>
      </c>
      <c r="C411">
        <v>12</v>
      </c>
      <c r="D411">
        <v>540</v>
      </c>
    </row>
    <row r="412" spans="1:4">
      <c r="A412" t="s">
        <v>2070</v>
      </c>
      <c r="B412" t="s">
        <v>1543</v>
      </c>
      <c r="C412">
        <v>240</v>
      </c>
      <c r="D412">
        <v>4683</v>
      </c>
    </row>
    <row r="413" spans="1:4">
      <c r="A413" t="s">
        <v>2071</v>
      </c>
      <c r="B413" t="s">
        <v>1146</v>
      </c>
      <c r="C413">
        <v>11</v>
      </c>
      <c r="D413">
        <v>463</v>
      </c>
    </row>
    <row r="414" spans="1:4">
      <c r="A414" t="s">
        <v>2072</v>
      </c>
      <c r="B414" t="s">
        <v>498</v>
      </c>
      <c r="C414">
        <v>34</v>
      </c>
      <c r="D414">
        <v>1627</v>
      </c>
    </row>
    <row r="415" spans="1:4">
      <c r="A415" t="s">
        <v>2073</v>
      </c>
      <c r="B415" t="s">
        <v>494</v>
      </c>
      <c r="C415">
        <v>29</v>
      </c>
      <c r="D415">
        <v>1249</v>
      </c>
    </row>
    <row r="416" spans="1:4">
      <c r="A416" t="s">
        <v>2074</v>
      </c>
      <c r="B416" t="s">
        <v>496</v>
      </c>
      <c r="C416">
        <v>20</v>
      </c>
      <c r="D416">
        <v>928</v>
      </c>
    </row>
    <row r="417" spans="1:4">
      <c r="A417" t="s">
        <v>2075</v>
      </c>
      <c r="B417" t="s">
        <v>503</v>
      </c>
      <c r="C417">
        <v>2</v>
      </c>
      <c r="D417">
        <v>38</v>
      </c>
    </row>
    <row r="418" spans="1:4">
      <c r="A418" t="s">
        <v>2076</v>
      </c>
      <c r="B418" t="s">
        <v>501</v>
      </c>
      <c r="C418">
        <v>2</v>
      </c>
      <c r="D418">
        <v>38</v>
      </c>
    </row>
    <row r="419" spans="1:4">
      <c r="A419" t="s">
        <v>2077</v>
      </c>
      <c r="B419" t="s">
        <v>1150</v>
      </c>
      <c r="C419">
        <v>65</v>
      </c>
      <c r="D419">
        <v>3142</v>
      </c>
    </row>
    <row r="420" spans="1:4">
      <c r="A420" t="s">
        <v>2078</v>
      </c>
      <c r="B420" t="s">
        <v>1507</v>
      </c>
      <c r="C420">
        <v>4</v>
      </c>
      <c r="D420">
        <v>94</v>
      </c>
    </row>
    <row r="421" spans="1:4">
      <c r="A421" t="s">
        <v>2079</v>
      </c>
      <c r="B421" t="s">
        <v>1629</v>
      </c>
      <c r="C421">
        <v>10</v>
      </c>
      <c r="D421">
        <v>480</v>
      </c>
    </row>
    <row r="422" spans="1:4">
      <c r="A422" t="s">
        <v>2080</v>
      </c>
      <c r="B422" t="s">
        <v>507</v>
      </c>
      <c r="C422">
        <v>29</v>
      </c>
      <c r="D422">
        <v>711</v>
      </c>
    </row>
    <row r="423" spans="1:4">
      <c r="A423" t="s">
        <v>2081</v>
      </c>
      <c r="B423" t="s">
        <v>511</v>
      </c>
      <c r="C423">
        <v>17</v>
      </c>
      <c r="D423">
        <v>332</v>
      </c>
    </row>
    <row r="424" spans="1:4">
      <c r="A424" t="s">
        <v>2082</v>
      </c>
      <c r="B424" t="s">
        <v>505</v>
      </c>
      <c r="C424">
        <v>1</v>
      </c>
      <c r="D424">
        <v>19</v>
      </c>
    </row>
    <row r="425" spans="1:4">
      <c r="A425" t="s">
        <v>2083</v>
      </c>
      <c r="B425" t="s">
        <v>509</v>
      </c>
      <c r="C425">
        <v>1</v>
      </c>
      <c r="D425">
        <v>28</v>
      </c>
    </row>
    <row r="426" spans="1:4">
      <c r="A426" t="s">
        <v>2084</v>
      </c>
      <c r="B426" t="s">
        <v>515</v>
      </c>
      <c r="C426">
        <v>19</v>
      </c>
      <c r="D426">
        <v>201</v>
      </c>
    </row>
    <row r="427" spans="1:4">
      <c r="A427" t="s">
        <v>2085</v>
      </c>
      <c r="B427" t="s">
        <v>513</v>
      </c>
      <c r="C427">
        <v>25</v>
      </c>
      <c r="D427">
        <v>1114</v>
      </c>
    </row>
    <row r="428" spans="1:4">
      <c r="A428" t="s">
        <v>2086</v>
      </c>
      <c r="B428" t="s">
        <v>1080</v>
      </c>
      <c r="C428">
        <v>8</v>
      </c>
      <c r="D428">
        <v>138</v>
      </c>
    </row>
    <row r="429" spans="1:4">
      <c r="A429" t="s">
        <v>2087</v>
      </c>
      <c r="B429" t="s">
        <v>1070</v>
      </c>
      <c r="C429">
        <v>5</v>
      </c>
      <c r="D429">
        <v>75</v>
      </c>
    </row>
    <row r="430" spans="1:4">
      <c r="A430" t="s">
        <v>2088</v>
      </c>
      <c r="B430" t="s">
        <v>537</v>
      </c>
      <c r="C430">
        <v>25</v>
      </c>
      <c r="D430">
        <v>494</v>
      </c>
    </row>
    <row r="431" spans="1:4">
      <c r="A431" t="s">
        <v>2089</v>
      </c>
      <c r="B431" t="s">
        <v>519</v>
      </c>
      <c r="C431">
        <v>7</v>
      </c>
      <c r="D431">
        <v>133</v>
      </c>
    </row>
    <row r="432" spans="1:4">
      <c r="A432" t="s">
        <v>2090</v>
      </c>
      <c r="B432" t="s">
        <v>533</v>
      </c>
      <c r="C432">
        <v>34</v>
      </c>
      <c r="D432">
        <v>646</v>
      </c>
    </row>
    <row r="433" spans="1:4">
      <c r="A433" t="s">
        <v>2091</v>
      </c>
      <c r="B433" t="s">
        <v>543</v>
      </c>
      <c r="C433">
        <v>12</v>
      </c>
      <c r="D433">
        <v>228</v>
      </c>
    </row>
    <row r="434" spans="1:4">
      <c r="A434" t="s">
        <v>2092</v>
      </c>
      <c r="B434" t="s">
        <v>531</v>
      </c>
      <c r="C434">
        <v>22</v>
      </c>
      <c r="D434">
        <v>416</v>
      </c>
    </row>
    <row r="435" spans="1:4">
      <c r="A435" t="s">
        <v>2093</v>
      </c>
      <c r="B435" t="s">
        <v>529</v>
      </c>
      <c r="C435">
        <v>12</v>
      </c>
      <c r="D435">
        <v>228</v>
      </c>
    </row>
    <row r="436" spans="1:4">
      <c r="A436" t="s">
        <v>2094</v>
      </c>
      <c r="B436" t="s">
        <v>527</v>
      </c>
      <c r="C436">
        <v>12</v>
      </c>
      <c r="D436">
        <v>224</v>
      </c>
    </row>
    <row r="437" spans="1:4">
      <c r="A437" t="s">
        <v>2095</v>
      </c>
      <c r="B437" t="s">
        <v>535</v>
      </c>
      <c r="C437">
        <v>15</v>
      </c>
      <c r="D437">
        <v>285</v>
      </c>
    </row>
    <row r="438" spans="1:4">
      <c r="A438" t="s">
        <v>2096</v>
      </c>
      <c r="B438" t="s">
        <v>521</v>
      </c>
      <c r="C438">
        <v>7</v>
      </c>
      <c r="D438">
        <v>133</v>
      </c>
    </row>
    <row r="439" spans="1:4">
      <c r="A439" t="s">
        <v>2097</v>
      </c>
      <c r="B439" t="s">
        <v>541</v>
      </c>
      <c r="C439">
        <v>5</v>
      </c>
      <c r="D439">
        <v>95</v>
      </c>
    </row>
    <row r="440" spans="1:4">
      <c r="A440" t="s">
        <v>2098</v>
      </c>
      <c r="B440" t="s">
        <v>539</v>
      </c>
      <c r="C440">
        <v>3</v>
      </c>
      <c r="D440">
        <v>55</v>
      </c>
    </row>
    <row r="441" spans="1:4">
      <c r="A441" t="s">
        <v>2099</v>
      </c>
      <c r="B441" t="s">
        <v>523</v>
      </c>
      <c r="C441">
        <v>4</v>
      </c>
      <c r="D441">
        <v>70</v>
      </c>
    </row>
    <row r="442" spans="1:4">
      <c r="A442" t="s">
        <v>2100</v>
      </c>
      <c r="B442" t="s">
        <v>517</v>
      </c>
      <c r="C442">
        <v>1</v>
      </c>
      <c r="D442">
        <v>19</v>
      </c>
    </row>
    <row r="443" spans="1:4">
      <c r="A443" t="s">
        <v>2101</v>
      </c>
      <c r="B443" t="s">
        <v>1637</v>
      </c>
      <c r="C443">
        <v>20</v>
      </c>
      <c r="D443">
        <v>684</v>
      </c>
    </row>
    <row r="444" spans="1:4">
      <c r="A444" t="s">
        <v>2102</v>
      </c>
      <c r="B444" t="s">
        <v>546</v>
      </c>
      <c r="C444">
        <v>26</v>
      </c>
      <c r="D444">
        <v>668</v>
      </c>
    </row>
    <row r="445" spans="1:4">
      <c r="A445" t="s">
        <v>2103</v>
      </c>
      <c r="B445" t="s">
        <v>558</v>
      </c>
      <c r="C445">
        <v>16</v>
      </c>
      <c r="D445">
        <v>304</v>
      </c>
    </row>
    <row r="446" spans="1:4">
      <c r="A446" t="s">
        <v>2104</v>
      </c>
      <c r="B446" t="s">
        <v>562</v>
      </c>
      <c r="C446">
        <v>5</v>
      </c>
      <c r="D446">
        <v>95</v>
      </c>
    </row>
    <row r="447" spans="1:4">
      <c r="A447" t="s">
        <v>2105</v>
      </c>
      <c r="B447" t="s">
        <v>556</v>
      </c>
      <c r="C447">
        <v>6</v>
      </c>
      <c r="D447">
        <v>114</v>
      </c>
    </row>
    <row r="448" spans="1:4">
      <c r="A448" t="s">
        <v>2106</v>
      </c>
      <c r="B448" t="s">
        <v>560</v>
      </c>
      <c r="C448">
        <v>1</v>
      </c>
      <c r="D448">
        <v>26</v>
      </c>
    </row>
    <row r="449" spans="1:4">
      <c r="A449" t="s">
        <v>2107</v>
      </c>
      <c r="B449" t="s">
        <v>554</v>
      </c>
      <c r="C449">
        <v>9</v>
      </c>
      <c r="D449">
        <v>171</v>
      </c>
    </row>
    <row r="450" spans="1:4">
      <c r="A450" t="s">
        <v>2108</v>
      </c>
      <c r="B450" t="s">
        <v>552</v>
      </c>
      <c r="C450">
        <v>41</v>
      </c>
      <c r="D450">
        <v>797</v>
      </c>
    </row>
    <row r="451" spans="1:4">
      <c r="A451" t="s">
        <v>2109</v>
      </c>
      <c r="B451" t="s">
        <v>548</v>
      </c>
      <c r="C451">
        <v>10</v>
      </c>
      <c r="D451">
        <v>247</v>
      </c>
    </row>
    <row r="452" spans="1:4">
      <c r="A452" t="s">
        <v>2110</v>
      </c>
      <c r="B452" t="s">
        <v>564</v>
      </c>
      <c r="C452">
        <v>8</v>
      </c>
      <c r="D452">
        <v>232</v>
      </c>
    </row>
    <row r="453" spans="1:4">
      <c r="A453" t="s">
        <v>2111</v>
      </c>
      <c r="B453" t="s">
        <v>550</v>
      </c>
      <c r="C453">
        <v>34</v>
      </c>
      <c r="D453">
        <v>684</v>
      </c>
    </row>
    <row r="454" spans="1:4">
      <c r="A454" t="s">
        <v>2112</v>
      </c>
      <c r="B454" t="s">
        <v>1233</v>
      </c>
      <c r="C454">
        <v>11</v>
      </c>
      <c r="D454">
        <v>459</v>
      </c>
    </row>
    <row r="455" spans="1:4">
      <c r="A455" t="s">
        <v>2113</v>
      </c>
      <c r="B455" t="s">
        <v>1110</v>
      </c>
      <c r="C455">
        <v>13</v>
      </c>
      <c r="D455">
        <v>274</v>
      </c>
    </row>
    <row r="456" spans="1:4">
      <c r="A456" t="s">
        <v>2114</v>
      </c>
      <c r="B456" t="s">
        <v>1154</v>
      </c>
      <c r="C456">
        <v>1</v>
      </c>
      <c r="D456">
        <v>19</v>
      </c>
    </row>
    <row r="457" spans="1:4">
      <c r="A457" t="s">
        <v>2115</v>
      </c>
      <c r="B457" t="s">
        <v>1078</v>
      </c>
      <c r="C457">
        <v>10</v>
      </c>
      <c r="D457">
        <v>446</v>
      </c>
    </row>
    <row r="458" spans="1:4">
      <c r="A458" t="s">
        <v>2116</v>
      </c>
      <c r="B458" t="s">
        <v>571</v>
      </c>
      <c r="C458">
        <v>125</v>
      </c>
      <c r="D458">
        <v>3322</v>
      </c>
    </row>
    <row r="459" spans="1:4">
      <c r="A459" t="s">
        <v>2117</v>
      </c>
      <c r="B459" t="s">
        <v>568</v>
      </c>
      <c r="C459">
        <v>41</v>
      </c>
      <c r="D459">
        <v>1412</v>
      </c>
    </row>
    <row r="460" spans="1:4">
      <c r="A460" t="s">
        <v>2118</v>
      </c>
      <c r="B460" t="s">
        <v>566</v>
      </c>
      <c r="C460">
        <v>47</v>
      </c>
      <c r="D460">
        <v>2030</v>
      </c>
    </row>
    <row r="461" spans="1:4">
      <c r="A461" t="s">
        <v>2119</v>
      </c>
      <c r="B461" t="s">
        <v>1403</v>
      </c>
      <c r="C461">
        <v>67</v>
      </c>
      <c r="D461">
        <v>2401</v>
      </c>
    </row>
    <row r="462" spans="1:4">
      <c r="A462" t="s">
        <v>2120</v>
      </c>
      <c r="B462" t="s">
        <v>1038</v>
      </c>
      <c r="C462">
        <v>54</v>
      </c>
      <c r="D462">
        <v>2434</v>
      </c>
    </row>
    <row r="463" spans="1:4">
      <c r="A463" t="s">
        <v>2121</v>
      </c>
      <c r="B463" t="s">
        <v>573</v>
      </c>
      <c r="C463">
        <v>155</v>
      </c>
      <c r="D463">
        <v>3428</v>
      </c>
    </row>
    <row r="464" spans="1:4">
      <c r="A464" t="s">
        <v>2122</v>
      </c>
      <c r="B464" t="s">
        <v>577</v>
      </c>
      <c r="C464">
        <v>1</v>
      </c>
      <c r="D464">
        <v>19</v>
      </c>
    </row>
    <row r="465" spans="1:4">
      <c r="A465" t="s">
        <v>2123</v>
      </c>
      <c r="B465" t="s">
        <v>583</v>
      </c>
      <c r="C465">
        <v>127</v>
      </c>
      <c r="D465">
        <v>2677</v>
      </c>
    </row>
    <row r="466" spans="1:4">
      <c r="A466" t="s">
        <v>2124</v>
      </c>
      <c r="B466" t="s">
        <v>589</v>
      </c>
      <c r="C466">
        <v>71</v>
      </c>
      <c r="D466">
        <v>1669</v>
      </c>
    </row>
    <row r="467" spans="1:4">
      <c r="A467" t="s">
        <v>2125</v>
      </c>
      <c r="B467" t="s">
        <v>579</v>
      </c>
      <c r="C467">
        <v>0</v>
      </c>
      <c r="D467" t="e">
        <v>#N/A</v>
      </c>
    </row>
    <row r="468" spans="1:4">
      <c r="A468" t="s">
        <v>2126</v>
      </c>
      <c r="B468" t="s">
        <v>1088</v>
      </c>
      <c r="C468">
        <v>4</v>
      </c>
      <c r="D468">
        <v>79</v>
      </c>
    </row>
    <row r="469" spans="1:4">
      <c r="A469" t="s">
        <v>2127</v>
      </c>
      <c r="B469" t="s">
        <v>585</v>
      </c>
      <c r="C469">
        <v>2</v>
      </c>
      <c r="D469">
        <v>38</v>
      </c>
    </row>
    <row r="470" spans="1:4">
      <c r="A470" t="s">
        <v>2128</v>
      </c>
      <c r="B470" t="s">
        <v>575</v>
      </c>
      <c r="C470">
        <v>9</v>
      </c>
      <c r="D470">
        <v>377</v>
      </c>
    </row>
    <row r="471" spans="1:4">
      <c r="A471" t="s">
        <v>2129</v>
      </c>
      <c r="B471" t="s">
        <v>587</v>
      </c>
      <c r="C471">
        <v>72</v>
      </c>
      <c r="D471">
        <v>1266</v>
      </c>
    </row>
    <row r="472" spans="1:4">
      <c r="A472" t="s">
        <v>2130</v>
      </c>
      <c r="B472" t="s">
        <v>581</v>
      </c>
      <c r="C472">
        <v>8</v>
      </c>
      <c r="D472">
        <v>152</v>
      </c>
    </row>
    <row r="473" spans="1:4">
      <c r="A473" t="s">
        <v>2131</v>
      </c>
      <c r="B473" t="s">
        <v>1243</v>
      </c>
      <c r="C473">
        <v>46</v>
      </c>
      <c r="D473">
        <v>1515</v>
      </c>
    </row>
    <row r="474" spans="1:4">
      <c r="A474" t="s">
        <v>2132</v>
      </c>
      <c r="B474" t="s">
        <v>1287</v>
      </c>
      <c r="C474">
        <v>2</v>
      </c>
      <c r="D474">
        <v>53</v>
      </c>
    </row>
    <row r="475" spans="1:4">
      <c r="A475" t="s">
        <v>2133</v>
      </c>
      <c r="B475" t="s">
        <v>594</v>
      </c>
      <c r="C475">
        <v>14</v>
      </c>
      <c r="D475">
        <v>397</v>
      </c>
    </row>
    <row r="476" spans="1:4">
      <c r="A476" t="s">
        <v>2134</v>
      </c>
      <c r="B476" t="s">
        <v>596</v>
      </c>
      <c r="C476">
        <v>15</v>
      </c>
      <c r="D476">
        <v>435</v>
      </c>
    </row>
    <row r="477" spans="1:4">
      <c r="A477" t="s">
        <v>2135</v>
      </c>
      <c r="B477" t="s">
        <v>592</v>
      </c>
      <c r="C477">
        <v>24</v>
      </c>
      <c r="D477">
        <v>829</v>
      </c>
    </row>
    <row r="478" spans="1:4">
      <c r="A478" t="s">
        <v>2136</v>
      </c>
      <c r="B478" t="s">
        <v>600</v>
      </c>
      <c r="C478">
        <v>12</v>
      </c>
      <c r="D478">
        <v>369</v>
      </c>
    </row>
    <row r="479" spans="1:4">
      <c r="A479" t="s">
        <v>2137</v>
      </c>
      <c r="B479" t="s">
        <v>598</v>
      </c>
      <c r="C479">
        <v>2</v>
      </c>
      <c r="D479">
        <v>74</v>
      </c>
    </row>
    <row r="480" spans="1:4">
      <c r="A480" t="s">
        <v>2138</v>
      </c>
      <c r="B480" t="s">
        <v>606</v>
      </c>
      <c r="C480">
        <v>21</v>
      </c>
      <c r="D480">
        <v>547</v>
      </c>
    </row>
    <row r="481" spans="1:4">
      <c r="A481" t="s">
        <v>2139</v>
      </c>
      <c r="B481" t="s">
        <v>602</v>
      </c>
      <c r="C481">
        <v>162</v>
      </c>
      <c r="D481">
        <v>2197</v>
      </c>
    </row>
    <row r="482" spans="1:4">
      <c r="A482" t="s">
        <v>2140</v>
      </c>
      <c r="B482" t="s">
        <v>604</v>
      </c>
      <c r="C482">
        <v>34</v>
      </c>
      <c r="D482">
        <v>629</v>
      </c>
    </row>
    <row r="483" spans="1:4">
      <c r="A483" t="s">
        <v>2141</v>
      </c>
      <c r="B483" t="s">
        <v>610</v>
      </c>
      <c r="C483">
        <v>6</v>
      </c>
      <c r="D483">
        <v>114</v>
      </c>
    </row>
    <row r="484" spans="1:4">
      <c r="A484" t="s">
        <v>2142</v>
      </c>
      <c r="B484" t="s">
        <v>614</v>
      </c>
      <c r="C484">
        <v>21</v>
      </c>
      <c r="D484">
        <v>476</v>
      </c>
    </row>
    <row r="485" spans="1:4">
      <c r="A485" t="s">
        <v>2143</v>
      </c>
      <c r="B485" t="s">
        <v>608</v>
      </c>
      <c r="C485">
        <v>3</v>
      </c>
      <c r="D485">
        <v>84</v>
      </c>
    </row>
    <row r="486" spans="1:4">
      <c r="A486" t="s">
        <v>2144</v>
      </c>
      <c r="B486" t="s">
        <v>612</v>
      </c>
      <c r="C486">
        <v>13</v>
      </c>
      <c r="D486">
        <v>221</v>
      </c>
    </row>
    <row r="487" spans="1:4">
      <c r="A487" t="s">
        <v>2145</v>
      </c>
      <c r="B487" t="s">
        <v>1283</v>
      </c>
      <c r="C487">
        <v>19</v>
      </c>
      <c r="D487">
        <v>145</v>
      </c>
    </row>
    <row r="488" spans="1:4">
      <c r="A488" t="s">
        <v>2146</v>
      </c>
      <c r="B488" t="s">
        <v>1257</v>
      </c>
      <c r="C488">
        <v>49</v>
      </c>
      <c r="D488">
        <v>1806</v>
      </c>
    </row>
    <row r="489" spans="1:4">
      <c r="A489" t="s">
        <v>2147</v>
      </c>
      <c r="B489" t="s">
        <v>1539</v>
      </c>
      <c r="C489">
        <v>66</v>
      </c>
      <c r="D489">
        <v>1508</v>
      </c>
    </row>
    <row r="490" spans="1:4">
      <c r="A490" t="s">
        <v>2148</v>
      </c>
      <c r="B490" t="s">
        <v>617</v>
      </c>
      <c r="C490" t="e">
        <v>#N/A</v>
      </c>
      <c r="D490" t="e">
        <v>#N/A</v>
      </c>
    </row>
    <row r="491" spans="1:4">
      <c r="A491" t="s">
        <v>2149</v>
      </c>
      <c r="B491" t="s">
        <v>619</v>
      </c>
      <c r="C491">
        <v>34</v>
      </c>
      <c r="D491">
        <v>1040</v>
      </c>
    </row>
    <row r="492" spans="1:4">
      <c r="A492" t="s">
        <v>2150</v>
      </c>
      <c r="B492" t="s">
        <v>1160</v>
      </c>
      <c r="C492">
        <v>40</v>
      </c>
      <c r="D492">
        <v>1186</v>
      </c>
    </row>
    <row r="493" spans="1:4">
      <c r="A493" t="s">
        <v>2151</v>
      </c>
      <c r="B493" t="s">
        <v>622</v>
      </c>
      <c r="C493">
        <v>21</v>
      </c>
      <c r="D493">
        <v>863</v>
      </c>
    </row>
    <row r="494" spans="1:4">
      <c r="A494" t="s">
        <v>2152</v>
      </c>
      <c r="B494" t="s">
        <v>1192</v>
      </c>
      <c r="C494">
        <v>19</v>
      </c>
      <c r="D494">
        <v>740</v>
      </c>
    </row>
    <row r="495" spans="1:4">
      <c r="A495" t="s">
        <v>2153</v>
      </c>
      <c r="B495" t="s">
        <v>632</v>
      </c>
      <c r="C495">
        <v>3</v>
      </c>
      <c r="D495">
        <v>91</v>
      </c>
    </row>
    <row r="496" spans="1:4">
      <c r="A496" t="s">
        <v>2154</v>
      </c>
      <c r="B496" t="s">
        <v>628</v>
      </c>
      <c r="C496">
        <v>42</v>
      </c>
      <c r="D496">
        <v>1139</v>
      </c>
    </row>
    <row r="497" spans="1:4">
      <c r="A497" t="s">
        <v>2155</v>
      </c>
      <c r="B497" t="s">
        <v>626</v>
      </c>
      <c r="C497">
        <v>10</v>
      </c>
      <c r="D497">
        <v>289</v>
      </c>
    </row>
    <row r="498" spans="1:4">
      <c r="A498" t="s">
        <v>2156</v>
      </c>
      <c r="B498" t="s">
        <v>1170</v>
      </c>
      <c r="C498">
        <v>8</v>
      </c>
      <c r="D498">
        <v>148</v>
      </c>
    </row>
    <row r="499" spans="1:4">
      <c r="A499" t="s">
        <v>2157</v>
      </c>
      <c r="B499" t="s">
        <v>630</v>
      </c>
      <c r="C499">
        <v>17</v>
      </c>
      <c r="D499">
        <v>790</v>
      </c>
    </row>
    <row r="500" spans="1:4">
      <c r="A500" t="s">
        <v>2158</v>
      </c>
      <c r="B500" t="s">
        <v>624</v>
      </c>
      <c r="C500">
        <v>15</v>
      </c>
      <c r="D500">
        <v>649</v>
      </c>
    </row>
    <row r="501" spans="1:4">
      <c r="A501" t="s">
        <v>2159</v>
      </c>
      <c r="B501" t="s">
        <v>635</v>
      </c>
      <c r="C501">
        <v>16</v>
      </c>
      <c r="D501">
        <v>374</v>
      </c>
    </row>
    <row r="502" spans="1:4">
      <c r="A502" t="s">
        <v>2160</v>
      </c>
      <c r="B502" t="s">
        <v>639</v>
      </c>
      <c r="C502">
        <v>10</v>
      </c>
      <c r="D502">
        <v>240</v>
      </c>
    </row>
    <row r="503" spans="1:4">
      <c r="A503" t="s">
        <v>2161</v>
      </c>
      <c r="B503" t="s">
        <v>637</v>
      </c>
      <c r="C503">
        <v>14</v>
      </c>
      <c r="D503">
        <v>396</v>
      </c>
    </row>
    <row r="504" spans="1:4">
      <c r="A504" t="s">
        <v>2162</v>
      </c>
      <c r="B504" t="s">
        <v>1002</v>
      </c>
      <c r="C504">
        <v>3</v>
      </c>
      <c r="D504">
        <v>131</v>
      </c>
    </row>
    <row r="505" spans="1:4">
      <c r="A505" t="s">
        <v>2163</v>
      </c>
      <c r="B505" t="s">
        <v>641</v>
      </c>
      <c r="C505">
        <v>22</v>
      </c>
      <c r="D505">
        <v>731</v>
      </c>
    </row>
    <row r="506" spans="1:4">
      <c r="A506" t="s">
        <v>2164</v>
      </c>
      <c r="B506" t="s">
        <v>1571</v>
      </c>
      <c r="C506" t="e">
        <v>#N/A</v>
      </c>
      <c r="D506" t="e">
        <v>#N/A</v>
      </c>
    </row>
    <row r="507" spans="1:4">
      <c r="A507" t="s">
        <v>2165</v>
      </c>
      <c r="B507" t="s">
        <v>644</v>
      </c>
      <c r="C507">
        <v>31</v>
      </c>
      <c r="D507">
        <v>747</v>
      </c>
    </row>
    <row r="508" spans="1:4">
      <c r="A508" t="s">
        <v>2166</v>
      </c>
      <c r="B508" t="s">
        <v>646</v>
      </c>
      <c r="C508">
        <v>1</v>
      </c>
      <c r="D508">
        <v>19</v>
      </c>
    </row>
    <row r="509" spans="1:4">
      <c r="A509" t="s">
        <v>2167</v>
      </c>
      <c r="B509" t="s">
        <v>1625</v>
      </c>
      <c r="C509">
        <v>9</v>
      </c>
      <c r="D509">
        <v>366</v>
      </c>
    </row>
    <row r="510" spans="1:4">
      <c r="A510" t="s">
        <v>2168</v>
      </c>
      <c r="B510" t="s">
        <v>651</v>
      </c>
      <c r="C510">
        <v>5</v>
      </c>
      <c r="D510">
        <v>60</v>
      </c>
    </row>
    <row r="511" spans="1:4">
      <c r="A511" t="s">
        <v>2169</v>
      </c>
      <c r="B511" t="s">
        <v>1058</v>
      </c>
      <c r="C511">
        <v>7</v>
      </c>
      <c r="D511">
        <v>83</v>
      </c>
    </row>
    <row r="512" spans="1:4">
      <c r="A512" t="s">
        <v>2170</v>
      </c>
      <c r="B512" t="s">
        <v>649</v>
      </c>
      <c r="C512">
        <v>12</v>
      </c>
      <c r="D512">
        <v>153</v>
      </c>
    </row>
    <row r="513" spans="1:4">
      <c r="A513" t="s">
        <v>2171</v>
      </c>
      <c r="B513" t="s">
        <v>1206</v>
      </c>
      <c r="C513">
        <v>4</v>
      </c>
      <c r="D513">
        <v>39</v>
      </c>
    </row>
    <row r="514" spans="1:4">
      <c r="A514" t="s">
        <v>2172</v>
      </c>
      <c r="B514" t="s">
        <v>661</v>
      </c>
      <c r="C514">
        <v>2</v>
      </c>
      <c r="D514">
        <v>14</v>
      </c>
    </row>
    <row r="515" spans="1:4">
      <c r="A515" t="s">
        <v>2173</v>
      </c>
      <c r="B515" t="s">
        <v>657</v>
      </c>
      <c r="C515">
        <v>7</v>
      </c>
      <c r="D515">
        <v>110</v>
      </c>
    </row>
    <row r="516" spans="1:4">
      <c r="A516" t="s">
        <v>2174</v>
      </c>
      <c r="B516" t="s">
        <v>663</v>
      </c>
      <c r="C516">
        <v>25</v>
      </c>
      <c r="D516">
        <v>817</v>
      </c>
    </row>
    <row r="517" spans="1:4">
      <c r="A517" t="s">
        <v>2175</v>
      </c>
      <c r="B517" t="s">
        <v>667</v>
      </c>
      <c r="C517">
        <v>58</v>
      </c>
      <c r="D517">
        <v>1953</v>
      </c>
    </row>
    <row r="518" spans="1:4">
      <c r="A518" t="s">
        <v>2176</v>
      </c>
      <c r="B518" t="s">
        <v>653</v>
      </c>
      <c r="C518">
        <v>13</v>
      </c>
      <c r="D518">
        <v>153</v>
      </c>
    </row>
    <row r="519" spans="1:4">
      <c r="A519" t="s">
        <v>2177</v>
      </c>
      <c r="B519" t="s">
        <v>665</v>
      </c>
      <c r="C519">
        <v>5</v>
      </c>
      <c r="D519">
        <v>65</v>
      </c>
    </row>
    <row r="520" spans="1:4">
      <c r="A520" t="s">
        <v>2178</v>
      </c>
      <c r="B520" t="s">
        <v>655</v>
      </c>
      <c r="C520">
        <v>10</v>
      </c>
      <c r="D520">
        <v>164</v>
      </c>
    </row>
    <row r="521" spans="1:4">
      <c r="A521" t="s">
        <v>2179</v>
      </c>
      <c r="B521" t="s">
        <v>1217</v>
      </c>
      <c r="C521">
        <v>3</v>
      </c>
      <c r="D521">
        <v>150</v>
      </c>
    </row>
    <row r="522" spans="1:4">
      <c r="A522" t="s">
        <v>2180</v>
      </c>
      <c r="B522" t="s">
        <v>659</v>
      </c>
      <c r="C522">
        <v>14</v>
      </c>
      <c r="D522">
        <v>120</v>
      </c>
    </row>
    <row r="523" spans="1:4">
      <c r="A523" t="s">
        <v>2181</v>
      </c>
      <c r="B523" t="s">
        <v>1114</v>
      </c>
      <c r="C523">
        <v>1</v>
      </c>
      <c r="D523">
        <v>19</v>
      </c>
    </row>
    <row r="524" spans="1:4">
      <c r="A524" t="s">
        <v>2182</v>
      </c>
      <c r="B524" t="s">
        <v>1106</v>
      </c>
      <c r="C524">
        <v>5</v>
      </c>
      <c r="D524">
        <v>41</v>
      </c>
    </row>
    <row r="525" spans="1:4">
      <c r="A525" t="s">
        <v>2183</v>
      </c>
      <c r="B525" t="s">
        <v>1060</v>
      </c>
      <c r="C525">
        <v>3</v>
      </c>
      <c r="D525">
        <v>31</v>
      </c>
    </row>
    <row r="526" spans="1:4">
      <c r="A526" t="s">
        <v>2184</v>
      </c>
      <c r="B526" t="s">
        <v>1204</v>
      </c>
      <c r="C526">
        <v>24</v>
      </c>
      <c r="D526">
        <v>682</v>
      </c>
    </row>
    <row r="527" spans="1:4">
      <c r="A527" t="s">
        <v>2185</v>
      </c>
      <c r="B527" t="s">
        <v>679</v>
      </c>
      <c r="C527">
        <v>8</v>
      </c>
      <c r="D527">
        <v>112</v>
      </c>
    </row>
    <row r="528" spans="1:4">
      <c r="A528" t="s">
        <v>2186</v>
      </c>
      <c r="B528" t="s">
        <v>681</v>
      </c>
      <c r="C528">
        <v>3</v>
      </c>
      <c r="D528">
        <v>56</v>
      </c>
    </row>
    <row r="529" spans="1:4">
      <c r="A529" t="s">
        <v>2187</v>
      </c>
      <c r="B529" t="s">
        <v>677</v>
      </c>
      <c r="C529">
        <v>9</v>
      </c>
      <c r="D529">
        <v>151</v>
      </c>
    </row>
    <row r="530" spans="1:4">
      <c r="A530" t="s">
        <v>2188</v>
      </c>
      <c r="B530" t="s">
        <v>669</v>
      </c>
      <c r="C530">
        <v>3</v>
      </c>
      <c r="D530">
        <v>142</v>
      </c>
    </row>
    <row r="531" spans="1:4">
      <c r="A531" t="s">
        <v>2189</v>
      </c>
      <c r="B531" t="s">
        <v>673</v>
      </c>
      <c r="C531">
        <v>23</v>
      </c>
      <c r="D531">
        <v>357</v>
      </c>
    </row>
    <row r="532" spans="1:4">
      <c r="A532" t="s">
        <v>2190</v>
      </c>
      <c r="B532" t="s">
        <v>1030</v>
      </c>
      <c r="C532">
        <v>18</v>
      </c>
      <c r="D532">
        <v>651</v>
      </c>
    </row>
    <row r="533" spans="1:4">
      <c r="A533" t="s">
        <v>2191</v>
      </c>
      <c r="B533" t="s">
        <v>675</v>
      </c>
      <c r="C533">
        <v>8</v>
      </c>
      <c r="D533">
        <v>147</v>
      </c>
    </row>
    <row r="534" spans="1:4">
      <c r="A534" t="s">
        <v>2192</v>
      </c>
      <c r="B534" t="s">
        <v>671</v>
      </c>
      <c r="C534">
        <v>2</v>
      </c>
      <c r="D534">
        <v>28</v>
      </c>
    </row>
    <row r="535" spans="1:4">
      <c r="A535" t="s">
        <v>2193</v>
      </c>
      <c r="B535" t="s">
        <v>688</v>
      </c>
      <c r="C535">
        <v>9</v>
      </c>
      <c r="D535">
        <v>171</v>
      </c>
    </row>
    <row r="536" spans="1:4">
      <c r="A536" t="s">
        <v>2194</v>
      </c>
      <c r="B536" t="s">
        <v>690</v>
      </c>
      <c r="C536">
        <v>1</v>
      </c>
      <c r="D536">
        <v>55</v>
      </c>
    </row>
    <row r="537" spans="1:4">
      <c r="A537" t="s">
        <v>2195</v>
      </c>
      <c r="B537" t="s">
        <v>684</v>
      </c>
      <c r="C537">
        <v>10</v>
      </c>
      <c r="D537">
        <v>90</v>
      </c>
    </row>
    <row r="538" spans="1:4">
      <c r="A538" t="s">
        <v>2196</v>
      </c>
      <c r="B538" t="s">
        <v>692</v>
      </c>
      <c r="C538">
        <v>71</v>
      </c>
      <c r="D538">
        <v>2285</v>
      </c>
    </row>
    <row r="539" spans="1:4">
      <c r="A539" t="s">
        <v>2197</v>
      </c>
      <c r="B539" t="s">
        <v>686</v>
      </c>
      <c r="C539">
        <v>11</v>
      </c>
      <c r="D539">
        <v>172</v>
      </c>
    </row>
    <row r="540" spans="1:4">
      <c r="A540" t="s">
        <v>2198</v>
      </c>
      <c r="B540" t="s">
        <v>1200</v>
      </c>
      <c r="C540">
        <v>18</v>
      </c>
      <c r="D540">
        <v>779</v>
      </c>
    </row>
    <row r="541" spans="1:4">
      <c r="A541" t="s">
        <v>2199</v>
      </c>
      <c r="B541" t="s">
        <v>1076</v>
      </c>
      <c r="C541">
        <v>4</v>
      </c>
      <c r="D541">
        <v>72</v>
      </c>
    </row>
    <row r="542" spans="1:4">
      <c r="A542" t="s">
        <v>2200</v>
      </c>
      <c r="B542" t="s">
        <v>1315</v>
      </c>
      <c r="C542">
        <v>14</v>
      </c>
      <c r="D542">
        <v>468</v>
      </c>
    </row>
    <row r="543" spans="1:4">
      <c r="A543" t="s">
        <v>2201</v>
      </c>
      <c r="B543" t="s">
        <v>1327</v>
      </c>
      <c r="C543">
        <v>6</v>
      </c>
      <c r="D543">
        <v>114</v>
      </c>
    </row>
    <row r="544" spans="1:4">
      <c r="A544" t="s">
        <v>2202</v>
      </c>
      <c r="B544" t="s">
        <v>706</v>
      </c>
      <c r="C544">
        <v>82</v>
      </c>
      <c r="D544">
        <v>657</v>
      </c>
    </row>
    <row r="545" spans="1:4">
      <c r="A545" t="s">
        <v>2203</v>
      </c>
      <c r="B545" t="s">
        <v>700</v>
      </c>
      <c r="C545">
        <v>20</v>
      </c>
      <c r="D545">
        <v>302</v>
      </c>
    </row>
    <row r="546" spans="1:4">
      <c r="A546" t="s">
        <v>2204</v>
      </c>
      <c r="B546" t="s">
        <v>696</v>
      </c>
      <c r="C546">
        <v>2</v>
      </c>
      <c r="D546">
        <v>38</v>
      </c>
    </row>
    <row r="547" spans="1:4">
      <c r="A547" t="s">
        <v>2205</v>
      </c>
      <c r="B547" t="s">
        <v>698</v>
      </c>
      <c r="C547">
        <v>11</v>
      </c>
      <c r="D547">
        <v>104</v>
      </c>
    </row>
    <row r="548" spans="1:4">
      <c r="A548" t="s">
        <v>2206</v>
      </c>
      <c r="B548" t="s">
        <v>716</v>
      </c>
      <c r="C548">
        <v>86</v>
      </c>
      <c r="D548">
        <v>2407</v>
      </c>
    </row>
    <row r="549" spans="1:4">
      <c r="A549" t="s">
        <v>2207</v>
      </c>
      <c r="B549" t="s">
        <v>712</v>
      </c>
      <c r="C549">
        <v>26</v>
      </c>
      <c r="D549">
        <v>750</v>
      </c>
    </row>
    <row r="550" spans="1:4">
      <c r="A550" t="s">
        <v>2208</v>
      </c>
      <c r="B550" t="s">
        <v>714</v>
      </c>
      <c r="C550">
        <v>56</v>
      </c>
      <c r="D550">
        <v>1618</v>
      </c>
    </row>
    <row r="551" spans="1:4">
      <c r="A551" t="s">
        <v>2209</v>
      </c>
      <c r="B551" t="s">
        <v>702</v>
      </c>
      <c r="C551">
        <v>5</v>
      </c>
      <c r="D551">
        <v>93</v>
      </c>
    </row>
    <row r="552" spans="1:4">
      <c r="A552" t="s">
        <v>2210</v>
      </c>
      <c r="B552" t="s">
        <v>710</v>
      </c>
      <c r="C552">
        <v>5</v>
      </c>
      <c r="D552">
        <v>95</v>
      </c>
    </row>
    <row r="553" spans="1:4">
      <c r="A553" t="s">
        <v>2211</v>
      </c>
      <c r="B553" t="s">
        <v>1180</v>
      </c>
      <c r="C553">
        <v>19</v>
      </c>
      <c r="D553">
        <v>895</v>
      </c>
    </row>
    <row r="554" spans="1:4">
      <c r="A554" t="s">
        <v>2212</v>
      </c>
      <c r="B554" t="s">
        <v>704</v>
      </c>
      <c r="C554">
        <v>8</v>
      </c>
      <c r="D554">
        <v>186</v>
      </c>
    </row>
    <row r="555" spans="1:4">
      <c r="A555" t="s">
        <v>2213</v>
      </c>
      <c r="B555" t="s">
        <v>708</v>
      </c>
      <c r="C555">
        <v>9</v>
      </c>
      <c r="D555">
        <v>75</v>
      </c>
    </row>
    <row r="556" spans="1:4">
      <c r="A556" t="s">
        <v>2214</v>
      </c>
      <c r="B556" t="s">
        <v>694</v>
      </c>
      <c r="C556">
        <v>8</v>
      </c>
      <c r="D556">
        <v>66</v>
      </c>
    </row>
    <row r="557" spans="1:4">
      <c r="A557" t="s">
        <v>2215</v>
      </c>
      <c r="B557" t="s">
        <v>1194</v>
      </c>
      <c r="C557">
        <v>22</v>
      </c>
      <c r="D557">
        <v>669</v>
      </c>
    </row>
    <row r="558" spans="1:4">
      <c r="A558" t="s">
        <v>2216</v>
      </c>
      <c r="B558" t="s">
        <v>1565</v>
      </c>
      <c r="C558">
        <v>3</v>
      </c>
      <c r="D558">
        <v>23</v>
      </c>
    </row>
    <row r="559" spans="1:4">
      <c r="A559" t="s">
        <v>2217</v>
      </c>
      <c r="B559" t="s">
        <v>1627</v>
      </c>
      <c r="C559">
        <v>8</v>
      </c>
      <c r="D559">
        <v>352</v>
      </c>
    </row>
    <row r="560" spans="1:4">
      <c r="A560" t="s">
        <v>2218</v>
      </c>
      <c r="B560" t="s">
        <v>725</v>
      </c>
      <c r="C560">
        <v>1</v>
      </c>
      <c r="D560">
        <v>7</v>
      </c>
    </row>
    <row r="561" spans="1:4">
      <c r="A561" t="s">
        <v>2219</v>
      </c>
      <c r="B561" t="s">
        <v>735</v>
      </c>
      <c r="C561">
        <v>2</v>
      </c>
      <c r="D561">
        <v>34</v>
      </c>
    </row>
    <row r="562" spans="1:4">
      <c r="A562" t="s">
        <v>2220</v>
      </c>
      <c r="B562" t="s">
        <v>733</v>
      </c>
      <c r="C562">
        <v>18</v>
      </c>
      <c r="D562">
        <v>315</v>
      </c>
    </row>
    <row r="563" spans="1:4">
      <c r="A563" t="s">
        <v>2221</v>
      </c>
      <c r="B563" t="s">
        <v>739</v>
      </c>
      <c r="C563">
        <v>36</v>
      </c>
      <c r="D563">
        <v>1101</v>
      </c>
    </row>
    <row r="564" spans="1:4">
      <c r="A564" t="s">
        <v>2222</v>
      </c>
      <c r="B564" t="s">
        <v>727</v>
      </c>
      <c r="C564">
        <v>21</v>
      </c>
      <c r="D564">
        <v>329</v>
      </c>
    </row>
    <row r="565" spans="1:4">
      <c r="A565" t="s">
        <v>2223</v>
      </c>
      <c r="B565" t="s">
        <v>731</v>
      </c>
      <c r="C565">
        <v>52</v>
      </c>
      <c r="D565">
        <v>1521</v>
      </c>
    </row>
    <row r="566" spans="1:4">
      <c r="A566" t="s">
        <v>2224</v>
      </c>
      <c r="B566" t="s">
        <v>719</v>
      </c>
      <c r="C566">
        <v>9</v>
      </c>
      <c r="D566">
        <v>171</v>
      </c>
    </row>
    <row r="567" spans="1:4">
      <c r="A567" t="s">
        <v>2225</v>
      </c>
      <c r="B567" t="s">
        <v>729</v>
      </c>
      <c r="C567">
        <v>9</v>
      </c>
      <c r="D567">
        <v>171</v>
      </c>
    </row>
    <row r="568" spans="1:4">
      <c r="A568" t="s">
        <v>2226</v>
      </c>
      <c r="B568" t="s">
        <v>721</v>
      </c>
      <c r="C568">
        <v>2</v>
      </c>
      <c r="D568">
        <v>38</v>
      </c>
    </row>
    <row r="569" spans="1:4">
      <c r="A569" t="s">
        <v>2227</v>
      </c>
      <c r="B569" t="s">
        <v>723</v>
      </c>
      <c r="C569">
        <v>2</v>
      </c>
      <c r="D569">
        <v>26</v>
      </c>
    </row>
    <row r="570" spans="1:4">
      <c r="A570" t="s">
        <v>2228</v>
      </c>
      <c r="B570" t="s">
        <v>737</v>
      </c>
      <c r="C570">
        <v>1</v>
      </c>
      <c r="D570">
        <v>19</v>
      </c>
    </row>
    <row r="571" spans="1:4">
      <c r="A571" t="s">
        <v>2229</v>
      </c>
      <c r="B571" t="s">
        <v>1335</v>
      </c>
      <c r="C571">
        <v>29</v>
      </c>
      <c r="D571">
        <v>1337</v>
      </c>
    </row>
    <row r="572" spans="1:4">
      <c r="A572" t="s">
        <v>2230</v>
      </c>
      <c r="B572" t="s">
        <v>1635</v>
      </c>
      <c r="C572">
        <v>1</v>
      </c>
      <c r="D572">
        <v>11</v>
      </c>
    </row>
    <row r="573" spans="1:4">
      <c r="A573" t="s">
        <v>2231</v>
      </c>
      <c r="B573" t="s">
        <v>1237</v>
      </c>
      <c r="C573">
        <v>3</v>
      </c>
      <c r="D573">
        <v>160</v>
      </c>
    </row>
    <row r="574" spans="1:4">
      <c r="A574" t="s">
        <v>2232</v>
      </c>
      <c r="B574" t="s">
        <v>742</v>
      </c>
      <c r="C574">
        <v>52</v>
      </c>
      <c r="D574">
        <v>1764</v>
      </c>
    </row>
    <row r="575" spans="1:4">
      <c r="A575" t="s">
        <v>2233</v>
      </c>
      <c r="B575" t="s">
        <v>1559</v>
      </c>
      <c r="C575">
        <v>10</v>
      </c>
      <c r="D575">
        <v>120</v>
      </c>
    </row>
    <row r="576" spans="1:4">
      <c r="A576" t="s">
        <v>2234</v>
      </c>
      <c r="B576" t="s">
        <v>1357</v>
      </c>
      <c r="C576">
        <v>20</v>
      </c>
      <c r="D576">
        <v>788</v>
      </c>
    </row>
    <row r="577" spans="1:4">
      <c r="A577" t="s">
        <v>2235</v>
      </c>
      <c r="B577" t="s">
        <v>744</v>
      </c>
      <c r="C577">
        <v>2</v>
      </c>
      <c r="D577">
        <v>114</v>
      </c>
    </row>
    <row r="578" spans="1:4">
      <c r="A578" t="s">
        <v>2236</v>
      </c>
      <c r="B578" t="s">
        <v>746</v>
      </c>
      <c r="C578" t="e">
        <v>#N/A</v>
      </c>
      <c r="D578" t="e">
        <v>#N/A</v>
      </c>
    </row>
    <row r="579" spans="1:4">
      <c r="A579" t="s">
        <v>2237</v>
      </c>
      <c r="B579" t="s">
        <v>1116</v>
      </c>
      <c r="C579">
        <v>47</v>
      </c>
      <c r="D579">
        <v>952</v>
      </c>
    </row>
    <row r="580" spans="1:4">
      <c r="A580" t="s">
        <v>2238</v>
      </c>
      <c r="B580" t="s">
        <v>1100</v>
      </c>
      <c r="C580" t="e">
        <v>#N/A</v>
      </c>
      <c r="D580" t="e">
        <v>#N/A</v>
      </c>
    </row>
    <row r="581" spans="1:4">
      <c r="A581" t="s">
        <v>2239</v>
      </c>
      <c r="B581" t="s">
        <v>1176</v>
      </c>
      <c r="C581">
        <v>54</v>
      </c>
      <c r="D581">
        <v>2289</v>
      </c>
    </row>
    <row r="582" spans="1:4">
      <c r="A582" t="s">
        <v>2240</v>
      </c>
      <c r="B582" t="s">
        <v>1090</v>
      </c>
      <c r="C582">
        <v>7</v>
      </c>
      <c r="D582">
        <v>72</v>
      </c>
    </row>
    <row r="583" spans="1:4">
      <c r="A583" t="s">
        <v>2241</v>
      </c>
      <c r="B583" t="s">
        <v>1279</v>
      </c>
      <c r="C583">
        <v>19</v>
      </c>
      <c r="D583">
        <v>834</v>
      </c>
    </row>
    <row r="584" spans="1:4">
      <c r="A584" t="s">
        <v>2242</v>
      </c>
      <c r="B584" t="s">
        <v>1537</v>
      </c>
      <c r="C584">
        <v>3</v>
      </c>
      <c r="D584">
        <v>64</v>
      </c>
    </row>
    <row r="585" spans="1:4">
      <c r="A585" t="s">
        <v>2243</v>
      </c>
      <c r="B585" t="s">
        <v>1545</v>
      </c>
      <c r="C585" t="e">
        <v>#N/A</v>
      </c>
      <c r="D585" t="e">
        <v>#N/A</v>
      </c>
    </row>
    <row r="586" spans="1:4">
      <c r="A586" t="s">
        <v>2244</v>
      </c>
      <c r="B586" t="s">
        <v>1657</v>
      </c>
      <c r="C586">
        <v>136</v>
      </c>
      <c r="D586">
        <v>4334</v>
      </c>
    </row>
    <row r="587" spans="1:4">
      <c r="A587" t="s">
        <v>2245</v>
      </c>
      <c r="B587" t="s">
        <v>757</v>
      </c>
      <c r="C587">
        <v>21</v>
      </c>
      <c r="D587">
        <v>1054</v>
      </c>
    </row>
    <row r="588" spans="1:4">
      <c r="A588" t="s">
        <v>2246</v>
      </c>
      <c r="B588" t="s">
        <v>749</v>
      </c>
      <c r="C588">
        <v>22</v>
      </c>
      <c r="D588">
        <v>970</v>
      </c>
    </row>
    <row r="589" spans="1:4">
      <c r="A589" t="s">
        <v>2247</v>
      </c>
      <c r="B589" t="s">
        <v>752</v>
      </c>
      <c r="C589">
        <v>33</v>
      </c>
      <c r="D589">
        <v>1260</v>
      </c>
    </row>
    <row r="590" spans="1:4">
      <c r="A590" t="s">
        <v>2248</v>
      </c>
      <c r="B590" t="s">
        <v>755</v>
      </c>
      <c r="C590">
        <v>40</v>
      </c>
      <c r="D590">
        <v>1298</v>
      </c>
    </row>
    <row r="591" spans="1:4">
      <c r="A591" t="s">
        <v>2249</v>
      </c>
      <c r="B591" t="s">
        <v>761</v>
      </c>
      <c r="C591">
        <v>31</v>
      </c>
      <c r="D591">
        <v>1273</v>
      </c>
    </row>
    <row r="592" spans="1:4">
      <c r="A592" t="s">
        <v>2250</v>
      </c>
      <c r="B592" t="s">
        <v>759</v>
      </c>
      <c r="C592">
        <v>28</v>
      </c>
      <c r="D592">
        <v>1051</v>
      </c>
    </row>
    <row r="593" spans="1:4">
      <c r="A593" t="s">
        <v>2251</v>
      </c>
      <c r="B593" t="s">
        <v>1489</v>
      </c>
      <c r="C593">
        <v>11</v>
      </c>
      <c r="D593">
        <v>508</v>
      </c>
    </row>
    <row r="594" spans="1:4">
      <c r="A594" t="s">
        <v>2252</v>
      </c>
      <c r="B594" t="s">
        <v>1349</v>
      </c>
      <c r="C594">
        <v>3</v>
      </c>
      <c r="D594">
        <v>124</v>
      </c>
    </row>
    <row r="595" spans="1:4">
      <c r="A595" t="s">
        <v>2253</v>
      </c>
      <c r="B595" t="s">
        <v>994</v>
      </c>
      <c r="C595">
        <v>27</v>
      </c>
      <c r="D595">
        <v>1015</v>
      </c>
    </row>
    <row r="596" spans="1:4">
      <c r="A596" t="s">
        <v>2254</v>
      </c>
      <c r="B596" t="s">
        <v>763</v>
      </c>
      <c r="C596">
        <v>32</v>
      </c>
      <c r="D596">
        <v>1370</v>
      </c>
    </row>
    <row r="597" spans="1:4">
      <c r="A597" t="s">
        <v>2255</v>
      </c>
      <c r="B597" t="s">
        <v>767</v>
      </c>
      <c r="C597">
        <v>27</v>
      </c>
      <c r="D597">
        <v>491</v>
      </c>
    </row>
    <row r="598" spans="1:4">
      <c r="A598" t="s">
        <v>2256</v>
      </c>
      <c r="B598" t="s">
        <v>765</v>
      </c>
      <c r="C598" t="e">
        <v>#N/A</v>
      </c>
      <c r="D598" t="e">
        <v>#N/A</v>
      </c>
    </row>
    <row r="599" spans="1:4">
      <c r="A599" t="s">
        <v>2257</v>
      </c>
      <c r="B599" t="s">
        <v>1024</v>
      </c>
      <c r="C599">
        <v>1</v>
      </c>
      <c r="D599">
        <v>7</v>
      </c>
    </row>
    <row r="600" spans="1:4">
      <c r="A600" t="s">
        <v>2258</v>
      </c>
      <c r="B600" t="s">
        <v>777</v>
      </c>
      <c r="C600">
        <v>22</v>
      </c>
      <c r="D600">
        <v>849</v>
      </c>
    </row>
    <row r="601" spans="1:4">
      <c r="A601" t="s">
        <v>2259</v>
      </c>
      <c r="B601" t="s">
        <v>773</v>
      </c>
      <c r="C601">
        <v>55</v>
      </c>
      <c r="D601">
        <v>1763</v>
      </c>
    </row>
    <row r="602" spans="1:4">
      <c r="A602" t="s">
        <v>2260</v>
      </c>
      <c r="B602" t="s">
        <v>771</v>
      </c>
      <c r="C602">
        <v>33</v>
      </c>
      <c r="D602">
        <v>982</v>
      </c>
    </row>
    <row r="603" spans="1:4">
      <c r="A603" t="s">
        <v>2261</v>
      </c>
      <c r="B603" t="s">
        <v>775</v>
      </c>
      <c r="C603">
        <v>57</v>
      </c>
      <c r="D603">
        <v>1545</v>
      </c>
    </row>
    <row r="604" spans="1:4">
      <c r="A604" t="s">
        <v>2262</v>
      </c>
      <c r="B604" t="s">
        <v>769</v>
      </c>
      <c r="C604">
        <v>44</v>
      </c>
      <c r="D604">
        <v>1345</v>
      </c>
    </row>
    <row r="605" spans="1:4">
      <c r="A605" t="s">
        <v>2263</v>
      </c>
      <c r="B605" t="s">
        <v>1108</v>
      </c>
      <c r="C605">
        <v>18</v>
      </c>
      <c r="D605">
        <v>748</v>
      </c>
    </row>
    <row r="606" spans="1:4">
      <c r="A606" t="s">
        <v>2264</v>
      </c>
      <c r="B606" t="s">
        <v>1086</v>
      </c>
      <c r="C606">
        <v>4</v>
      </c>
      <c r="D606">
        <v>55</v>
      </c>
    </row>
    <row r="607" spans="1:4">
      <c r="A607" t="s">
        <v>2265</v>
      </c>
      <c r="B607" t="s">
        <v>1563</v>
      </c>
      <c r="C607">
        <v>20</v>
      </c>
      <c r="D607">
        <v>840</v>
      </c>
    </row>
    <row r="608" spans="1:4">
      <c r="A608" t="s">
        <v>2266</v>
      </c>
      <c r="B608" t="s">
        <v>1084</v>
      </c>
      <c r="C608">
        <v>6</v>
      </c>
      <c r="D608">
        <v>191</v>
      </c>
    </row>
    <row r="609" spans="1:4">
      <c r="A609" t="s">
        <v>2267</v>
      </c>
      <c r="B609" t="s">
        <v>1104</v>
      </c>
      <c r="C609">
        <v>7</v>
      </c>
      <c r="D609">
        <v>60</v>
      </c>
    </row>
    <row r="610" spans="1:4">
      <c r="A610" t="s">
        <v>2268</v>
      </c>
      <c r="B610" t="s">
        <v>1072</v>
      </c>
      <c r="C610">
        <v>8</v>
      </c>
      <c r="D610">
        <v>112</v>
      </c>
    </row>
    <row r="611" spans="1:4">
      <c r="A611" t="s">
        <v>2269</v>
      </c>
      <c r="B611" t="s">
        <v>1062</v>
      </c>
      <c r="C611">
        <v>2</v>
      </c>
      <c r="D611">
        <v>20</v>
      </c>
    </row>
    <row r="612" spans="1:4">
      <c r="A612" t="s">
        <v>2270</v>
      </c>
      <c r="B612" t="s">
        <v>1096</v>
      </c>
      <c r="C612">
        <v>6</v>
      </c>
      <c r="D612">
        <v>47</v>
      </c>
    </row>
    <row r="613" spans="1:4">
      <c r="A613" t="s">
        <v>2271</v>
      </c>
      <c r="B613" t="s">
        <v>1213</v>
      </c>
      <c r="C613">
        <v>14</v>
      </c>
      <c r="D613">
        <v>464</v>
      </c>
    </row>
    <row r="614" spans="1:4">
      <c r="A614" t="s">
        <v>2272</v>
      </c>
      <c r="B614" t="s">
        <v>1138</v>
      </c>
      <c r="C614">
        <v>1</v>
      </c>
      <c r="D614">
        <v>7</v>
      </c>
    </row>
    <row r="615" spans="1:4">
      <c r="A615" t="s">
        <v>2273</v>
      </c>
      <c r="B615" t="s">
        <v>1136</v>
      </c>
      <c r="C615">
        <v>6</v>
      </c>
      <c r="D615">
        <v>46</v>
      </c>
    </row>
    <row r="616" spans="1:4">
      <c r="A616" t="s">
        <v>2274</v>
      </c>
      <c r="B616" t="s">
        <v>1227</v>
      </c>
      <c r="C616">
        <v>22</v>
      </c>
      <c r="D616">
        <v>669</v>
      </c>
    </row>
    <row r="617" spans="1:4">
      <c r="A617" t="s">
        <v>2275</v>
      </c>
      <c r="B617" t="s">
        <v>1223</v>
      </c>
      <c r="C617">
        <v>31</v>
      </c>
      <c r="D617">
        <v>939</v>
      </c>
    </row>
    <row r="618" spans="1:4">
      <c r="A618" t="s">
        <v>2276</v>
      </c>
      <c r="B618" t="s">
        <v>1215</v>
      </c>
      <c r="C618">
        <v>41</v>
      </c>
      <c r="D618">
        <v>1064</v>
      </c>
    </row>
    <row r="619" spans="1:4">
      <c r="A619" t="s">
        <v>2277</v>
      </c>
      <c r="B619" t="s">
        <v>780</v>
      </c>
      <c r="C619">
        <v>23</v>
      </c>
      <c r="D619">
        <v>354</v>
      </c>
    </row>
    <row r="620" spans="1:4">
      <c r="A620" t="s">
        <v>2278</v>
      </c>
      <c r="B620" t="s">
        <v>1094</v>
      </c>
      <c r="C620">
        <v>4</v>
      </c>
      <c r="D620">
        <v>76</v>
      </c>
    </row>
    <row r="621" spans="1:4">
      <c r="A621" t="s">
        <v>2279</v>
      </c>
      <c r="B621" t="s">
        <v>782</v>
      </c>
      <c r="C621">
        <v>46</v>
      </c>
      <c r="D621">
        <v>1135</v>
      </c>
    </row>
    <row r="622" spans="1:4">
      <c r="A622" t="s">
        <v>2280</v>
      </c>
      <c r="B622" t="s">
        <v>790</v>
      </c>
      <c r="C622">
        <v>19</v>
      </c>
      <c r="D622">
        <v>333</v>
      </c>
    </row>
    <row r="623" spans="1:4">
      <c r="A623" t="s">
        <v>2281</v>
      </c>
      <c r="B623" t="s">
        <v>796</v>
      </c>
      <c r="C623">
        <v>32</v>
      </c>
      <c r="D623">
        <v>544</v>
      </c>
    </row>
    <row r="624" spans="1:4">
      <c r="A624" t="s">
        <v>2282</v>
      </c>
      <c r="B624" t="s">
        <v>794</v>
      </c>
      <c r="C624">
        <v>11</v>
      </c>
      <c r="D624">
        <v>184</v>
      </c>
    </row>
    <row r="625" spans="1:4">
      <c r="A625" t="s">
        <v>2283</v>
      </c>
      <c r="B625" t="s">
        <v>788</v>
      </c>
      <c r="C625">
        <v>46</v>
      </c>
      <c r="D625">
        <v>791</v>
      </c>
    </row>
    <row r="626" spans="1:4">
      <c r="A626" t="s">
        <v>2284</v>
      </c>
      <c r="B626" t="s">
        <v>792</v>
      </c>
      <c r="C626">
        <v>35</v>
      </c>
      <c r="D626">
        <v>660</v>
      </c>
    </row>
    <row r="627" spans="1:4">
      <c r="A627" t="s">
        <v>2285</v>
      </c>
      <c r="B627" t="s">
        <v>786</v>
      </c>
      <c r="C627">
        <v>45</v>
      </c>
      <c r="D627">
        <v>632</v>
      </c>
    </row>
    <row r="628" spans="1:4">
      <c r="A628" t="s">
        <v>2286</v>
      </c>
      <c r="B628" t="s">
        <v>784</v>
      </c>
      <c r="C628">
        <v>9</v>
      </c>
      <c r="D628">
        <v>162</v>
      </c>
    </row>
    <row r="629" spans="1:4">
      <c r="A629" t="s">
        <v>2287</v>
      </c>
      <c r="B629" t="s">
        <v>820</v>
      </c>
      <c r="C629">
        <v>33</v>
      </c>
      <c r="D629">
        <v>928</v>
      </c>
    </row>
    <row r="630" spans="1:4">
      <c r="A630" t="s">
        <v>2288</v>
      </c>
      <c r="B630" t="s">
        <v>826</v>
      </c>
      <c r="C630">
        <v>24</v>
      </c>
      <c r="D630">
        <v>695</v>
      </c>
    </row>
    <row r="631" spans="1:4">
      <c r="A631" t="s">
        <v>2289</v>
      </c>
      <c r="B631" t="s">
        <v>800</v>
      </c>
      <c r="C631">
        <v>55</v>
      </c>
      <c r="D631">
        <v>2480</v>
      </c>
    </row>
    <row r="632" spans="1:4">
      <c r="A632" t="s">
        <v>2290</v>
      </c>
      <c r="B632" t="s">
        <v>814</v>
      </c>
      <c r="C632">
        <v>12</v>
      </c>
      <c r="D632">
        <v>444</v>
      </c>
    </row>
    <row r="633" spans="1:4">
      <c r="A633" t="s">
        <v>2291</v>
      </c>
      <c r="B633" t="s">
        <v>806</v>
      </c>
      <c r="C633">
        <v>22</v>
      </c>
      <c r="D633">
        <v>180</v>
      </c>
    </row>
    <row r="634" spans="1:4">
      <c r="A634" t="s">
        <v>2292</v>
      </c>
      <c r="B634" t="s">
        <v>808</v>
      </c>
      <c r="C634">
        <v>9</v>
      </c>
      <c r="D634">
        <v>81</v>
      </c>
    </row>
    <row r="635" spans="1:4">
      <c r="A635" t="s">
        <v>2293</v>
      </c>
      <c r="B635" t="s">
        <v>980</v>
      </c>
      <c r="C635">
        <v>6</v>
      </c>
      <c r="D635">
        <v>114</v>
      </c>
    </row>
    <row r="636" spans="1:4">
      <c r="A636" t="s">
        <v>2294</v>
      </c>
      <c r="B636" t="s">
        <v>816</v>
      </c>
      <c r="C636">
        <v>22</v>
      </c>
      <c r="D636">
        <v>1275</v>
      </c>
    </row>
    <row r="637" spans="1:4">
      <c r="A637" t="s">
        <v>2295</v>
      </c>
      <c r="B637" t="s">
        <v>804</v>
      </c>
      <c r="C637">
        <v>14</v>
      </c>
      <c r="D637">
        <v>529</v>
      </c>
    </row>
    <row r="638" spans="1:4">
      <c r="A638" t="s">
        <v>2296</v>
      </c>
      <c r="B638" t="s">
        <v>810</v>
      </c>
      <c r="C638">
        <v>8</v>
      </c>
      <c r="D638">
        <v>66</v>
      </c>
    </row>
    <row r="639" spans="1:4">
      <c r="A639" t="s">
        <v>2297</v>
      </c>
      <c r="B639" t="s">
        <v>822</v>
      </c>
      <c r="C639">
        <v>11</v>
      </c>
      <c r="D639">
        <v>159</v>
      </c>
    </row>
    <row r="640" spans="1:4">
      <c r="A640" t="s">
        <v>2298</v>
      </c>
      <c r="B640" t="s">
        <v>824</v>
      </c>
      <c r="C640">
        <v>94</v>
      </c>
      <c r="D640">
        <v>1394</v>
      </c>
    </row>
    <row r="641" spans="1:4">
      <c r="A641" t="s">
        <v>2299</v>
      </c>
      <c r="B641" t="s">
        <v>828</v>
      </c>
      <c r="C641">
        <v>94</v>
      </c>
      <c r="D641">
        <v>1554</v>
      </c>
    </row>
    <row r="642" spans="1:4">
      <c r="A642" t="s">
        <v>2300</v>
      </c>
      <c r="B642" t="s">
        <v>802</v>
      </c>
      <c r="C642">
        <v>65</v>
      </c>
      <c r="D642">
        <v>1054</v>
      </c>
    </row>
    <row r="643" spans="1:4">
      <c r="A643" t="s">
        <v>2301</v>
      </c>
      <c r="B643" t="s">
        <v>798</v>
      </c>
      <c r="C643">
        <v>7</v>
      </c>
      <c r="D643">
        <v>133</v>
      </c>
    </row>
    <row r="644" spans="1:4">
      <c r="A644" t="s">
        <v>2302</v>
      </c>
      <c r="B644" t="s">
        <v>832</v>
      </c>
      <c r="C644">
        <v>21</v>
      </c>
      <c r="D644">
        <v>473</v>
      </c>
    </row>
    <row r="645" spans="1:4">
      <c r="A645" t="s">
        <v>2303</v>
      </c>
      <c r="B645" t="s">
        <v>830</v>
      </c>
      <c r="C645">
        <v>31</v>
      </c>
      <c r="D645">
        <v>673</v>
      </c>
    </row>
    <row r="646" spans="1:4">
      <c r="A646" t="s">
        <v>2304</v>
      </c>
      <c r="B646" t="s">
        <v>818</v>
      </c>
      <c r="C646">
        <v>17</v>
      </c>
      <c r="D646">
        <v>430</v>
      </c>
    </row>
    <row r="647" spans="1:4">
      <c r="A647" t="s">
        <v>2305</v>
      </c>
      <c r="B647" t="s">
        <v>812</v>
      </c>
      <c r="C647">
        <v>34</v>
      </c>
      <c r="D647">
        <v>609</v>
      </c>
    </row>
    <row r="648" spans="1:4">
      <c r="A648" t="s">
        <v>2306</v>
      </c>
      <c r="B648" t="s">
        <v>1046</v>
      </c>
      <c r="C648">
        <v>10</v>
      </c>
      <c r="D648">
        <v>70</v>
      </c>
    </row>
    <row r="649" spans="1:4">
      <c r="A649" t="s">
        <v>2307</v>
      </c>
      <c r="B649" t="s">
        <v>982</v>
      </c>
      <c r="C649">
        <v>23</v>
      </c>
      <c r="D649">
        <v>627</v>
      </c>
    </row>
    <row r="650" spans="1:4">
      <c r="A650" t="s">
        <v>2308</v>
      </c>
      <c r="B650" t="s">
        <v>986</v>
      </c>
      <c r="C650">
        <v>36</v>
      </c>
      <c r="D650">
        <v>1911</v>
      </c>
    </row>
    <row r="651" spans="1:4">
      <c r="A651" t="s">
        <v>2309</v>
      </c>
      <c r="B651" t="s">
        <v>1048</v>
      </c>
      <c r="C651">
        <v>82</v>
      </c>
      <c r="D651">
        <v>2035</v>
      </c>
    </row>
    <row r="652" spans="1:4">
      <c r="A652" t="s">
        <v>2310</v>
      </c>
      <c r="B652" t="s">
        <v>988</v>
      </c>
      <c r="C652">
        <v>20</v>
      </c>
      <c r="D652">
        <v>855</v>
      </c>
    </row>
    <row r="653" spans="1:4">
      <c r="A653" t="s">
        <v>2311</v>
      </c>
      <c r="B653" t="s">
        <v>1040</v>
      </c>
      <c r="C653">
        <v>41</v>
      </c>
      <c r="D653">
        <v>1404</v>
      </c>
    </row>
    <row r="654" spans="1:4">
      <c r="A654" t="s">
        <v>2312</v>
      </c>
      <c r="B654" t="s">
        <v>1052</v>
      </c>
      <c r="C654">
        <v>36</v>
      </c>
      <c r="D654">
        <v>1164</v>
      </c>
    </row>
    <row r="655" spans="1:4">
      <c r="A655" t="s">
        <v>2313</v>
      </c>
      <c r="B655" t="s">
        <v>1579</v>
      </c>
      <c r="C655">
        <v>96</v>
      </c>
      <c r="D655">
        <v>2245</v>
      </c>
    </row>
    <row r="656" spans="1:4">
      <c r="A656" t="s">
        <v>2314</v>
      </c>
      <c r="B656" t="s">
        <v>976</v>
      </c>
      <c r="C656">
        <v>93</v>
      </c>
      <c r="D656">
        <v>605</v>
      </c>
    </row>
    <row r="657" spans="1:4">
      <c r="A657" t="s">
        <v>2315</v>
      </c>
      <c r="B657" t="s">
        <v>984</v>
      </c>
      <c r="C657">
        <v>82</v>
      </c>
      <c r="D657">
        <v>1781</v>
      </c>
    </row>
    <row r="658" spans="1:4">
      <c r="A658" t="s">
        <v>2316</v>
      </c>
      <c r="B658" t="s">
        <v>1050</v>
      </c>
      <c r="C658">
        <v>71</v>
      </c>
      <c r="D658">
        <v>2317</v>
      </c>
    </row>
    <row r="659" spans="1:4">
      <c r="A659" t="s">
        <v>2317</v>
      </c>
      <c r="B659" t="s">
        <v>1142</v>
      </c>
      <c r="C659">
        <v>95</v>
      </c>
      <c r="D659">
        <v>3077</v>
      </c>
    </row>
    <row r="660" spans="1:4">
      <c r="A660" t="s">
        <v>2318</v>
      </c>
      <c r="B660" t="s">
        <v>1044</v>
      </c>
      <c r="C660">
        <v>90</v>
      </c>
      <c r="D660">
        <v>2731</v>
      </c>
    </row>
    <row r="661" spans="1:4">
      <c r="A661" t="s">
        <v>2319</v>
      </c>
      <c r="B661" t="s">
        <v>1152</v>
      </c>
      <c r="C661">
        <v>36</v>
      </c>
      <c r="D661">
        <v>963</v>
      </c>
    </row>
    <row r="662" spans="1:4">
      <c r="A662" t="s">
        <v>2320</v>
      </c>
      <c r="B662" t="s">
        <v>1259</v>
      </c>
      <c r="C662">
        <v>69</v>
      </c>
      <c r="D662">
        <v>2151</v>
      </c>
    </row>
    <row r="663" spans="1:4">
      <c r="A663" t="s">
        <v>2321</v>
      </c>
      <c r="B663" t="s">
        <v>1229</v>
      </c>
      <c r="C663">
        <v>42</v>
      </c>
      <c r="D663">
        <v>1730</v>
      </c>
    </row>
    <row r="664" spans="1:4">
      <c r="A664" t="s">
        <v>2322</v>
      </c>
      <c r="B664" t="s">
        <v>1255</v>
      </c>
      <c r="C664">
        <v>34</v>
      </c>
      <c r="D664">
        <v>1091</v>
      </c>
    </row>
    <row r="665" spans="1:4">
      <c r="A665" t="s">
        <v>2323</v>
      </c>
      <c r="B665" t="s">
        <v>1253</v>
      </c>
      <c r="C665">
        <v>80</v>
      </c>
      <c r="D665">
        <v>2007</v>
      </c>
    </row>
    <row r="666" spans="1:4">
      <c r="A666" t="s">
        <v>2324</v>
      </c>
      <c r="B666" t="s">
        <v>1313</v>
      </c>
      <c r="C666">
        <v>43</v>
      </c>
      <c r="D666">
        <v>325</v>
      </c>
    </row>
    <row r="667" spans="1:4">
      <c r="A667" t="s">
        <v>2325</v>
      </c>
      <c r="B667" t="s">
        <v>1311</v>
      </c>
      <c r="C667">
        <v>20</v>
      </c>
      <c r="D667">
        <v>861</v>
      </c>
    </row>
    <row r="668" spans="1:4">
      <c r="A668" t="s">
        <v>2326</v>
      </c>
      <c r="B668" t="s">
        <v>1343</v>
      </c>
      <c r="C668">
        <v>17</v>
      </c>
      <c r="D668">
        <v>385</v>
      </c>
    </row>
    <row r="669" spans="1:4">
      <c r="A669" t="s">
        <v>2327</v>
      </c>
      <c r="B669" t="s">
        <v>1331</v>
      </c>
      <c r="C669">
        <v>117</v>
      </c>
      <c r="D669">
        <v>3827</v>
      </c>
    </row>
    <row r="670" spans="1:4">
      <c r="A670" t="s">
        <v>2328</v>
      </c>
      <c r="B670" t="s">
        <v>1353</v>
      </c>
      <c r="C670">
        <v>20</v>
      </c>
      <c r="D670">
        <v>783</v>
      </c>
    </row>
    <row r="671" spans="1:4">
      <c r="A671" t="s">
        <v>2329</v>
      </c>
      <c r="B671" t="s">
        <v>1337</v>
      </c>
      <c r="C671">
        <v>47</v>
      </c>
      <c r="D671">
        <v>1521</v>
      </c>
    </row>
    <row r="672" spans="1:4">
      <c r="A672" t="s">
        <v>2330</v>
      </c>
      <c r="B672" t="s">
        <v>1513</v>
      </c>
      <c r="C672">
        <v>31</v>
      </c>
      <c r="D672">
        <v>985</v>
      </c>
    </row>
    <row r="673" spans="1:4">
      <c r="A673" t="s">
        <v>2331</v>
      </c>
      <c r="B673" t="s">
        <v>1345</v>
      </c>
      <c r="C673">
        <v>18</v>
      </c>
      <c r="D673">
        <v>667</v>
      </c>
    </row>
    <row r="674" spans="1:4">
      <c r="A674" t="s">
        <v>2332</v>
      </c>
      <c r="B674" t="s">
        <v>1471</v>
      </c>
      <c r="C674">
        <v>69</v>
      </c>
      <c r="D674">
        <v>579</v>
      </c>
    </row>
    <row r="675" spans="1:4">
      <c r="A675" t="s">
        <v>2333</v>
      </c>
      <c r="B675" t="s">
        <v>1573</v>
      </c>
      <c r="C675">
        <v>27</v>
      </c>
      <c r="D675">
        <v>899</v>
      </c>
    </row>
    <row r="676" spans="1:4">
      <c r="A676" t="s">
        <v>2334</v>
      </c>
      <c r="B676" t="s">
        <v>1523</v>
      </c>
      <c r="C676">
        <v>26</v>
      </c>
      <c r="D676">
        <v>858</v>
      </c>
    </row>
    <row r="677" spans="1:4">
      <c r="A677" t="s">
        <v>2335</v>
      </c>
      <c r="B677" t="s">
        <v>1363</v>
      </c>
      <c r="C677">
        <v>35</v>
      </c>
      <c r="D677">
        <v>1189</v>
      </c>
    </row>
    <row r="678" spans="1:4">
      <c r="A678" t="s">
        <v>2336</v>
      </c>
      <c r="B678" t="s">
        <v>1385</v>
      </c>
      <c r="C678">
        <v>26</v>
      </c>
      <c r="D678">
        <v>770</v>
      </c>
    </row>
    <row r="679" spans="1:4">
      <c r="A679" t="s">
        <v>2337</v>
      </c>
      <c r="B679" t="s">
        <v>1577</v>
      </c>
      <c r="C679">
        <v>20</v>
      </c>
      <c r="D679">
        <v>652</v>
      </c>
    </row>
    <row r="680" spans="1:4">
      <c r="A680" t="s">
        <v>2338</v>
      </c>
      <c r="B680" t="s">
        <v>854</v>
      </c>
      <c r="C680">
        <v>25</v>
      </c>
      <c r="D680">
        <v>1025</v>
      </c>
    </row>
    <row r="681" spans="1:4">
      <c r="A681" t="s">
        <v>2339</v>
      </c>
      <c r="B681" t="s">
        <v>856</v>
      </c>
      <c r="C681">
        <v>25</v>
      </c>
      <c r="D681">
        <v>527</v>
      </c>
    </row>
    <row r="682" spans="1:4">
      <c r="A682" t="s">
        <v>2340</v>
      </c>
      <c r="B682" t="s">
        <v>836</v>
      </c>
      <c r="C682">
        <v>17</v>
      </c>
      <c r="D682">
        <v>163</v>
      </c>
    </row>
    <row r="683" spans="1:4">
      <c r="A683" t="s">
        <v>2341</v>
      </c>
      <c r="B683" t="s">
        <v>850</v>
      </c>
      <c r="C683">
        <v>14</v>
      </c>
      <c r="D683">
        <v>113</v>
      </c>
    </row>
    <row r="684" spans="1:4">
      <c r="A684" t="s">
        <v>2342</v>
      </c>
      <c r="B684" t="s">
        <v>852</v>
      </c>
      <c r="C684">
        <v>3</v>
      </c>
      <c r="D684">
        <v>27</v>
      </c>
    </row>
    <row r="685" spans="1:4">
      <c r="A685" t="s">
        <v>2343</v>
      </c>
      <c r="B685" t="s">
        <v>848</v>
      </c>
      <c r="C685">
        <v>1</v>
      </c>
      <c r="D685">
        <v>21</v>
      </c>
    </row>
    <row r="686" spans="1:4">
      <c r="A686" t="s">
        <v>2344</v>
      </c>
      <c r="B686" t="s">
        <v>842</v>
      </c>
      <c r="C686">
        <v>22</v>
      </c>
      <c r="D686">
        <v>189</v>
      </c>
    </row>
    <row r="687" spans="1:4">
      <c r="A687" t="s">
        <v>2345</v>
      </c>
      <c r="B687" t="s">
        <v>838</v>
      </c>
      <c r="C687">
        <v>21</v>
      </c>
      <c r="D687">
        <v>830</v>
      </c>
    </row>
    <row r="688" spans="1:4">
      <c r="A688" t="s">
        <v>2346</v>
      </c>
      <c r="B688" t="s">
        <v>846</v>
      </c>
      <c r="C688">
        <v>70</v>
      </c>
      <c r="D688">
        <v>1658</v>
      </c>
    </row>
    <row r="689" spans="1:4">
      <c r="A689" t="s">
        <v>2347</v>
      </c>
      <c r="B689" t="s">
        <v>1124</v>
      </c>
      <c r="C689">
        <v>13</v>
      </c>
      <c r="D689">
        <v>542</v>
      </c>
    </row>
    <row r="690" spans="1:4">
      <c r="A690" t="s">
        <v>2348</v>
      </c>
      <c r="B690" t="s">
        <v>844</v>
      </c>
      <c r="C690">
        <v>143</v>
      </c>
      <c r="D690">
        <v>4511</v>
      </c>
    </row>
    <row r="691" spans="1:4">
      <c r="A691" t="s">
        <v>2349</v>
      </c>
      <c r="B691" t="s">
        <v>834</v>
      </c>
      <c r="C691">
        <v>61</v>
      </c>
      <c r="D691">
        <v>1068</v>
      </c>
    </row>
    <row r="692" spans="1:4">
      <c r="A692" t="s">
        <v>2350</v>
      </c>
      <c r="B692" t="s">
        <v>1293</v>
      </c>
      <c r="C692">
        <v>8</v>
      </c>
      <c r="D692">
        <v>362</v>
      </c>
    </row>
    <row r="693" spans="1:4">
      <c r="A693" t="s">
        <v>2351</v>
      </c>
      <c r="B693" t="s">
        <v>1351</v>
      </c>
      <c r="C693">
        <v>42</v>
      </c>
      <c r="D693">
        <v>1069</v>
      </c>
    </row>
    <row r="694" spans="1:4">
      <c r="A694" t="s">
        <v>2352</v>
      </c>
      <c r="B694" t="s">
        <v>840</v>
      </c>
      <c r="C694">
        <v>13</v>
      </c>
      <c r="D694">
        <v>72</v>
      </c>
    </row>
    <row r="695" spans="1:4">
      <c r="A695" t="s">
        <v>2353</v>
      </c>
      <c r="B695" t="s">
        <v>875</v>
      </c>
      <c r="C695">
        <v>75</v>
      </c>
      <c r="D695">
        <v>1614</v>
      </c>
    </row>
    <row r="696" spans="1:4">
      <c r="A696" t="s">
        <v>2354</v>
      </c>
      <c r="B696" t="s">
        <v>863</v>
      </c>
      <c r="C696">
        <v>11</v>
      </c>
      <c r="D696">
        <v>199</v>
      </c>
    </row>
    <row r="697" spans="1:4">
      <c r="A697" t="s">
        <v>2355</v>
      </c>
      <c r="B697" t="s">
        <v>861</v>
      </c>
      <c r="C697">
        <v>24</v>
      </c>
      <c r="D697">
        <v>499</v>
      </c>
    </row>
    <row r="698" spans="1:4">
      <c r="A698" t="s">
        <v>2356</v>
      </c>
      <c r="B698" t="s">
        <v>865</v>
      </c>
      <c r="C698">
        <v>21</v>
      </c>
      <c r="D698">
        <v>303</v>
      </c>
    </row>
    <row r="699" spans="1:4">
      <c r="A699" t="s">
        <v>2357</v>
      </c>
      <c r="B699" t="s">
        <v>871</v>
      </c>
      <c r="C699">
        <v>4</v>
      </c>
      <c r="D699">
        <v>74</v>
      </c>
    </row>
    <row r="700" spans="1:4">
      <c r="A700" t="s">
        <v>2358</v>
      </c>
      <c r="B700" t="s">
        <v>873</v>
      </c>
      <c r="C700">
        <v>22</v>
      </c>
      <c r="D700">
        <v>279</v>
      </c>
    </row>
    <row r="701" spans="1:4">
      <c r="A701" t="s">
        <v>2359</v>
      </c>
      <c r="B701" t="s">
        <v>869</v>
      </c>
      <c r="C701">
        <v>44</v>
      </c>
      <c r="D701">
        <v>1024</v>
      </c>
    </row>
    <row r="702" spans="1:4">
      <c r="A702" t="s">
        <v>2360</v>
      </c>
      <c r="B702" t="s">
        <v>867</v>
      </c>
      <c r="C702">
        <v>12</v>
      </c>
      <c r="D702">
        <v>188</v>
      </c>
    </row>
    <row r="703" spans="1:4">
      <c r="A703" t="s">
        <v>2361</v>
      </c>
      <c r="B703" t="s">
        <v>859</v>
      </c>
      <c r="C703">
        <v>9</v>
      </c>
      <c r="D703">
        <v>45</v>
      </c>
    </row>
    <row r="704" spans="1:4">
      <c r="A704" t="s">
        <v>2362</v>
      </c>
      <c r="B704" t="s">
        <v>1098</v>
      </c>
      <c r="C704">
        <v>6</v>
      </c>
      <c r="D704">
        <v>266</v>
      </c>
    </row>
    <row r="705" spans="1:4">
      <c r="A705" t="s">
        <v>2363</v>
      </c>
      <c r="B705" t="s">
        <v>1074</v>
      </c>
      <c r="C705">
        <v>4</v>
      </c>
      <c r="D705">
        <v>134</v>
      </c>
    </row>
    <row r="706" spans="1:4">
      <c r="A706" t="s">
        <v>2364</v>
      </c>
      <c r="B706" t="s">
        <v>877</v>
      </c>
      <c r="C706">
        <v>41</v>
      </c>
      <c r="D706">
        <v>822</v>
      </c>
    </row>
    <row r="707" spans="1:4">
      <c r="A707" t="s">
        <v>2365</v>
      </c>
      <c r="B707" t="s">
        <v>883</v>
      </c>
      <c r="C707">
        <v>50</v>
      </c>
      <c r="D707">
        <v>885</v>
      </c>
    </row>
    <row r="708" spans="1:4">
      <c r="A708" t="s">
        <v>2366</v>
      </c>
      <c r="B708" t="s">
        <v>879</v>
      </c>
      <c r="C708">
        <v>110</v>
      </c>
      <c r="D708">
        <v>1883</v>
      </c>
    </row>
    <row r="709" spans="1:4">
      <c r="A709" t="s">
        <v>2367</v>
      </c>
      <c r="B709" t="s">
        <v>881</v>
      </c>
      <c r="C709">
        <v>53</v>
      </c>
      <c r="D709">
        <v>710</v>
      </c>
    </row>
    <row r="710" spans="1:4">
      <c r="A710" t="s">
        <v>2368</v>
      </c>
      <c r="B710" t="s">
        <v>1022</v>
      </c>
      <c r="C710">
        <v>2</v>
      </c>
      <c r="D710">
        <v>468</v>
      </c>
    </row>
    <row r="711" spans="1:4">
      <c r="A711" t="s">
        <v>2369</v>
      </c>
      <c r="B711" t="s">
        <v>1008</v>
      </c>
      <c r="C711">
        <v>66</v>
      </c>
      <c r="D711">
        <v>1087</v>
      </c>
    </row>
    <row r="712" spans="1:4">
      <c r="A712" t="s">
        <v>2370</v>
      </c>
      <c r="B712" t="s">
        <v>978</v>
      </c>
      <c r="C712">
        <v>15</v>
      </c>
      <c r="D712">
        <v>121</v>
      </c>
    </row>
    <row r="713" spans="1:4">
      <c r="A713" t="s">
        <v>2371</v>
      </c>
      <c r="B713" t="s">
        <v>1249</v>
      </c>
      <c r="C713">
        <v>26</v>
      </c>
      <c r="D713">
        <v>1196</v>
      </c>
    </row>
    <row r="714" spans="1:4">
      <c r="A714" t="s">
        <v>2372</v>
      </c>
      <c r="B714" t="s">
        <v>891</v>
      </c>
      <c r="C714">
        <v>120</v>
      </c>
      <c r="D714">
        <v>2214</v>
      </c>
    </row>
    <row r="715" spans="1:4">
      <c r="A715" t="s">
        <v>2373</v>
      </c>
      <c r="B715" t="s">
        <v>889</v>
      </c>
      <c r="C715">
        <v>21</v>
      </c>
      <c r="D715">
        <v>342</v>
      </c>
    </row>
    <row r="716" spans="1:4">
      <c r="A716" t="s">
        <v>2374</v>
      </c>
      <c r="B716" t="s">
        <v>887</v>
      </c>
      <c r="C716">
        <v>14</v>
      </c>
      <c r="D716">
        <v>78</v>
      </c>
    </row>
    <row r="717" spans="1:4">
      <c r="A717" t="s">
        <v>2375</v>
      </c>
      <c r="B717" t="s">
        <v>885</v>
      </c>
      <c r="C717">
        <v>31</v>
      </c>
      <c r="D717">
        <v>1275</v>
      </c>
    </row>
    <row r="718" spans="1:4">
      <c r="A718" t="s">
        <v>2376</v>
      </c>
      <c r="B718" t="s">
        <v>1202</v>
      </c>
      <c r="C718">
        <v>15</v>
      </c>
      <c r="D718">
        <v>562</v>
      </c>
    </row>
    <row r="719" spans="1:4">
      <c r="A719" t="s">
        <v>2377</v>
      </c>
      <c r="B719" t="s">
        <v>1377</v>
      </c>
      <c r="C719">
        <v>24</v>
      </c>
      <c r="D719">
        <v>614</v>
      </c>
    </row>
    <row r="720" spans="1:4">
      <c r="A720" t="s">
        <v>2378</v>
      </c>
      <c r="B720" t="s">
        <v>896</v>
      </c>
      <c r="C720">
        <v>7</v>
      </c>
      <c r="D720">
        <v>123</v>
      </c>
    </row>
    <row r="721" spans="1:4">
      <c r="A721" t="s">
        <v>2379</v>
      </c>
      <c r="B721" t="s">
        <v>898</v>
      </c>
      <c r="C721">
        <v>15</v>
      </c>
      <c r="D721">
        <v>335</v>
      </c>
    </row>
    <row r="722" spans="1:4">
      <c r="A722" t="s">
        <v>2380</v>
      </c>
      <c r="B722" t="s">
        <v>902</v>
      </c>
      <c r="C722">
        <v>98</v>
      </c>
      <c r="D722">
        <v>2479</v>
      </c>
    </row>
    <row r="723" spans="1:4">
      <c r="A723" t="s">
        <v>2381</v>
      </c>
      <c r="B723" t="s">
        <v>894</v>
      </c>
      <c r="C723">
        <v>14</v>
      </c>
      <c r="D723">
        <v>92</v>
      </c>
    </row>
    <row r="724" spans="1:4">
      <c r="A724" t="s">
        <v>2382</v>
      </c>
      <c r="B724" t="s">
        <v>900</v>
      </c>
      <c r="C724">
        <v>70</v>
      </c>
      <c r="D724">
        <v>1692</v>
      </c>
    </row>
    <row r="725" spans="1:4">
      <c r="A725" t="s">
        <v>2383</v>
      </c>
      <c r="B725" t="s">
        <v>1128</v>
      </c>
      <c r="C725">
        <v>32</v>
      </c>
      <c r="D725">
        <v>1546</v>
      </c>
    </row>
    <row r="726" spans="1:4">
      <c r="A726" t="s">
        <v>2384</v>
      </c>
      <c r="B726" t="s">
        <v>1168</v>
      </c>
      <c r="C726">
        <v>14</v>
      </c>
      <c r="D726">
        <v>534</v>
      </c>
    </row>
    <row r="727" spans="1:4">
      <c r="A727" t="s">
        <v>2385</v>
      </c>
      <c r="B727" t="s">
        <v>925</v>
      </c>
      <c r="C727">
        <v>17</v>
      </c>
      <c r="D727">
        <v>299</v>
      </c>
    </row>
    <row r="728" spans="1:4">
      <c r="A728" t="s">
        <v>2386</v>
      </c>
      <c r="B728" t="s">
        <v>911</v>
      </c>
      <c r="C728">
        <v>106</v>
      </c>
      <c r="D728">
        <v>888</v>
      </c>
    </row>
    <row r="729" spans="1:4">
      <c r="A729" t="s">
        <v>2387</v>
      </c>
      <c r="B729" t="s">
        <v>927</v>
      </c>
      <c r="C729">
        <v>50</v>
      </c>
      <c r="D729">
        <v>2640</v>
      </c>
    </row>
    <row r="730" spans="1:4">
      <c r="A730" t="s">
        <v>2388</v>
      </c>
      <c r="B730" t="s">
        <v>923</v>
      </c>
      <c r="C730">
        <v>41</v>
      </c>
      <c r="D730">
        <v>700</v>
      </c>
    </row>
    <row r="731" spans="1:4">
      <c r="A731" t="s">
        <v>2389</v>
      </c>
      <c r="B731" t="s">
        <v>909</v>
      </c>
      <c r="C731">
        <v>17</v>
      </c>
      <c r="D731">
        <v>111</v>
      </c>
    </row>
    <row r="732" spans="1:4">
      <c r="A732" t="s">
        <v>2390</v>
      </c>
      <c r="B732" t="s">
        <v>915</v>
      </c>
      <c r="C732">
        <v>25</v>
      </c>
      <c r="D732">
        <v>557</v>
      </c>
    </row>
    <row r="733" spans="1:4">
      <c r="A733" t="s">
        <v>2391</v>
      </c>
      <c r="B733" t="s">
        <v>913</v>
      </c>
      <c r="C733">
        <v>22</v>
      </c>
      <c r="D733">
        <v>364</v>
      </c>
    </row>
    <row r="734" spans="1:4">
      <c r="A734" t="s">
        <v>2392</v>
      </c>
      <c r="B734" t="s">
        <v>919</v>
      </c>
      <c r="C734">
        <v>32</v>
      </c>
      <c r="D734">
        <v>718</v>
      </c>
    </row>
    <row r="735" spans="1:4">
      <c r="A735" t="s">
        <v>2393</v>
      </c>
      <c r="B735" t="s">
        <v>921</v>
      </c>
      <c r="C735">
        <v>16</v>
      </c>
      <c r="D735">
        <v>369</v>
      </c>
    </row>
    <row r="736" spans="1:4">
      <c r="A736" t="s">
        <v>2394</v>
      </c>
      <c r="B736" t="s">
        <v>917</v>
      </c>
      <c r="C736">
        <v>77</v>
      </c>
      <c r="D736">
        <v>3277</v>
      </c>
    </row>
    <row r="737" spans="1:4">
      <c r="A737" t="s">
        <v>2395</v>
      </c>
      <c r="B737" t="s">
        <v>905</v>
      </c>
      <c r="C737">
        <v>23</v>
      </c>
      <c r="D737">
        <v>1054</v>
      </c>
    </row>
    <row r="738" spans="1:4">
      <c r="A738" t="s">
        <v>2396</v>
      </c>
      <c r="B738" t="s">
        <v>907</v>
      </c>
      <c r="C738">
        <v>7</v>
      </c>
      <c r="D738">
        <v>163</v>
      </c>
    </row>
    <row r="739" spans="1:4">
      <c r="A739" t="s">
        <v>2397</v>
      </c>
      <c r="B739" t="s">
        <v>930</v>
      </c>
      <c r="C739">
        <v>4</v>
      </c>
      <c r="D739">
        <v>44</v>
      </c>
    </row>
    <row r="740" spans="1:4">
      <c r="A740" t="s">
        <v>2398</v>
      </c>
      <c r="B740" t="s">
        <v>1208</v>
      </c>
      <c r="C740">
        <v>17</v>
      </c>
      <c r="D740">
        <v>393</v>
      </c>
    </row>
    <row r="741" spans="1:4">
      <c r="A741" t="s">
        <v>2399</v>
      </c>
      <c r="B741" t="s">
        <v>934</v>
      </c>
      <c r="C741">
        <v>15</v>
      </c>
      <c r="D741">
        <v>255</v>
      </c>
    </row>
    <row r="742" spans="1:4">
      <c r="A742" t="s">
        <v>2400</v>
      </c>
      <c r="B742" t="s">
        <v>1158</v>
      </c>
      <c r="C742">
        <v>5</v>
      </c>
      <c r="D742">
        <v>47</v>
      </c>
    </row>
    <row r="743" spans="1:4">
      <c r="A743" t="s">
        <v>2401</v>
      </c>
      <c r="B743" t="s">
        <v>932</v>
      </c>
      <c r="C743">
        <v>57</v>
      </c>
      <c r="D743">
        <v>1308</v>
      </c>
    </row>
    <row r="744" spans="1:4">
      <c r="A744" t="s">
        <v>2402</v>
      </c>
      <c r="B744" t="s">
        <v>936</v>
      </c>
      <c r="C744">
        <v>43</v>
      </c>
      <c r="D744">
        <v>532</v>
      </c>
    </row>
    <row r="745" spans="1:4">
      <c r="A745" t="s">
        <v>2403</v>
      </c>
      <c r="B745" t="s">
        <v>938</v>
      </c>
      <c r="C745">
        <v>13</v>
      </c>
      <c r="D745">
        <v>155</v>
      </c>
    </row>
    <row r="746" spans="1:4">
      <c r="A746" t="s">
        <v>2404</v>
      </c>
      <c r="B746" t="s">
        <v>1144</v>
      </c>
      <c r="C746">
        <v>4</v>
      </c>
      <c r="D746">
        <v>114</v>
      </c>
    </row>
    <row r="747" spans="1:4">
      <c r="A747" t="s">
        <v>2405</v>
      </c>
      <c r="B747" t="s">
        <v>1156</v>
      </c>
      <c r="C747">
        <v>12</v>
      </c>
      <c r="D747">
        <v>84</v>
      </c>
    </row>
    <row r="748" spans="1:4">
      <c r="A748" t="s">
        <v>2406</v>
      </c>
      <c r="B748" t="s">
        <v>1247</v>
      </c>
      <c r="C748">
        <v>14</v>
      </c>
      <c r="D748">
        <v>488</v>
      </c>
    </row>
    <row r="749" spans="1:4">
      <c r="A749" t="s">
        <v>2407</v>
      </c>
      <c r="B749" t="s">
        <v>525</v>
      </c>
      <c r="C749">
        <v>11</v>
      </c>
      <c r="D749">
        <v>207</v>
      </c>
    </row>
    <row r="750" spans="1:4">
      <c r="A750" t="s">
        <v>2408</v>
      </c>
      <c r="B750" t="s">
        <v>951</v>
      </c>
      <c r="C750">
        <v>29</v>
      </c>
      <c r="D750">
        <v>687</v>
      </c>
    </row>
    <row r="751" spans="1:4">
      <c r="A751" t="s">
        <v>2409</v>
      </c>
      <c r="B751" t="s">
        <v>947</v>
      </c>
      <c r="C751">
        <v>64</v>
      </c>
      <c r="D751">
        <v>1441</v>
      </c>
    </row>
    <row r="752" spans="1:4">
      <c r="A752" t="s">
        <v>2410</v>
      </c>
      <c r="B752" t="s">
        <v>949</v>
      </c>
      <c r="C752">
        <v>34</v>
      </c>
      <c r="D752">
        <v>1728</v>
      </c>
    </row>
    <row r="753" spans="1:4">
      <c r="A753" t="s">
        <v>2411</v>
      </c>
      <c r="B753" t="s">
        <v>943</v>
      </c>
      <c r="C753">
        <v>11</v>
      </c>
      <c r="D753">
        <v>320</v>
      </c>
    </row>
    <row r="754" spans="1:4">
      <c r="A754" t="s">
        <v>2412</v>
      </c>
      <c r="B754" t="s">
        <v>945</v>
      </c>
      <c r="C754">
        <v>1</v>
      </c>
      <c r="D754">
        <v>109</v>
      </c>
    </row>
    <row r="755" spans="1:4">
      <c r="A755" t="s">
        <v>2413</v>
      </c>
      <c r="B755" t="s">
        <v>941</v>
      </c>
      <c r="C755">
        <v>4</v>
      </c>
      <c r="D755">
        <v>36</v>
      </c>
    </row>
    <row r="756" spans="1:4">
      <c r="A756" t="s">
        <v>2414</v>
      </c>
      <c r="B756" t="s">
        <v>1112</v>
      </c>
      <c r="C756">
        <v>31</v>
      </c>
      <c r="D756">
        <v>1854</v>
      </c>
    </row>
    <row r="757" spans="1:4">
      <c r="A757" t="s">
        <v>2415</v>
      </c>
      <c r="B757" t="s">
        <v>953</v>
      </c>
      <c r="C757">
        <v>29</v>
      </c>
      <c r="D757">
        <v>421</v>
      </c>
    </row>
    <row r="758" spans="1:4">
      <c r="A758" t="s">
        <v>2416</v>
      </c>
      <c r="B758" t="s">
        <v>955</v>
      </c>
      <c r="C758">
        <v>38</v>
      </c>
      <c r="D758">
        <v>1611</v>
      </c>
    </row>
    <row r="759" spans="1:4">
      <c r="A759" t="s">
        <v>2417</v>
      </c>
      <c r="B759" t="s">
        <v>957</v>
      </c>
      <c r="C759">
        <v>10</v>
      </c>
      <c r="D759">
        <v>170</v>
      </c>
    </row>
    <row r="760" spans="1:4">
      <c r="A760" t="s">
        <v>2418</v>
      </c>
      <c r="B760" t="s">
        <v>959</v>
      </c>
      <c r="C760" t="e">
        <v>#N/A</v>
      </c>
      <c r="D760" t="e">
        <v>#N/A</v>
      </c>
    </row>
    <row r="761" spans="1:4">
      <c r="A761" t="s">
        <v>2419</v>
      </c>
      <c r="B761" t="s">
        <v>1561</v>
      </c>
      <c r="C761">
        <v>28</v>
      </c>
      <c r="D761">
        <v>1308</v>
      </c>
    </row>
    <row r="762" spans="1:4">
      <c r="A762" t="s">
        <v>2420</v>
      </c>
      <c r="B762" t="s">
        <v>1245</v>
      </c>
      <c r="C762">
        <v>23</v>
      </c>
      <c r="D762">
        <v>1080</v>
      </c>
    </row>
    <row r="763" spans="1:4">
      <c r="A763" t="s">
        <v>2421</v>
      </c>
      <c r="B763" t="s">
        <v>968</v>
      </c>
      <c r="C763">
        <v>27</v>
      </c>
      <c r="D763">
        <v>698</v>
      </c>
    </row>
    <row r="764" spans="1:4">
      <c r="A764" t="s">
        <v>2422</v>
      </c>
      <c r="B764" t="s">
        <v>964</v>
      </c>
      <c r="C764">
        <v>6</v>
      </c>
      <c r="D764">
        <v>54</v>
      </c>
    </row>
    <row r="765" spans="1:4">
      <c r="A765" t="s">
        <v>2423</v>
      </c>
      <c r="B765" t="s">
        <v>962</v>
      </c>
      <c r="C765">
        <v>75</v>
      </c>
      <c r="D765">
        <v>2812</v>
      </c>
    </row>
    <row r="766" spans="1:4">
      <c r="A766" t="s">
        <v>2424</v>
      </c>
      <c r="B766" t="s">
        <v>966</v>
      </c>
      <c r="C766">
        <v>42</v>
      </c>
      <c r="D766">
        <v>1775</v>
      </c>
    </row>
    <row r="767" spans="1:4">
      <c r="A767" t="s">
        <v>2425</v>
      </c>
      <c r="B767" t="s">
        <v>1130</v>
      </c>
      <c r="C767">
        <v>17</v>
      </c>
      <c r="D767">
        <v>543</v>
      </c>
    </row>
    <row r="768" spans="1:4">
      <c r="A768" t="s">
        <v>2426</v>
      </c>
      <c r="B768" t="s">
        <v>1122</v>
      </c>
      <c r="C768">
        <v>17</v>
      </c>
      <c r="D768">
        <v>609</v>
      </c>
    </row>
  </sheetData>
  <phoneticPr fontId="3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X58"/>
  <sheetViews>
    <sheetView workbookViewId="0">
      <selection sqref="A1:XFD1"/>
    </sheetView>
  </sheetViews>
  <sheetFormatPr defaultColWidth="14.33203125" defaultRowHeight="14.4"/>
  <cols>
    <col min="1" max="1" width="9.77734375" style="49" customWidth="1"/>
    <col min="2" max="2" width="18.33203125" style="51" customWidth="1"/>
    <col min="3" max="3" width="11.88671875" style="52" customWidth="1"/>
    <col min="4" max="4" width="13.77734375" style="53" customWidth="1"/>
    <col min="5" max="5" width="11.88671875" style="52" customWidth="1"/>
    <col min="6" max="6" width="13.77734375" style="53" hidden="1" customWidth="1"/>
    <col min="7" max="7" width="11.88671875" style="52" customWidth="1"/>
    <col min="8" max="8" width="13.77734375" style="53" hidden="1" customWidth="1"/>
    <col min="9" max="9" width="13.33203125" style="52" customWidth="1"/>
    <col min="10" max="10" width="13.77734375" style="53" hidden="1" customWidth="1"/>
    <col min="11" max="11" width="13.109375" style="52" customWidth="1"/>
    <col min="12" max="12" width="11.88671875" style="53" hidden="1" customWidth="1"/>
    <col min="13" max="13" width="13.109375" style="52" customWidth="1"/>
    <col min="14" max="14" width="13.77734375" style="53" customWidth="1"/>
    <col min="15" max="15" width="11.88671875" style="52" customWidth="1"/>
    <col min="16" max="17" width="13.77734375" style="53" customWidth="1"/>
    <col min="18" max="18" width="11.88671875" style="52" customWidth="1"/>
    <col min="19" max="19" width="13.77734375" style="53" customWidth="1"/>
    <col min="20" max="20" width="11.88671875" style="52" customWidth="1"/>
    <col min="21" max="21" width="13.77734375" style="53" customWidth="1"/>
    <col min="22" max="22" width="11.88671875" style="52" customWidth="1"/>
    <col min="23" max="23" width="13.77734375" style="53" customWidth="1"/>
    <col min="24" max="24" width="11.88671875" style="52" customWidth="1"/>
    <col min="25" max="25" width="13.77734375" style="53" customWidth="1"/>
    <col min="26" max="26" width="11.88671875" style="52" customWidth="1"/>
    <col min="27" max="27" width="13.77734375" style="53" customWidth="1"/>
    <col min="28" max="28" width="11.88671875" style="52" customWidth="1"/>
    <col min="29" max="29" width="13.77734375" style="53" customWidth="1"/>
    <col min="30" max="30" width="11.88671875" style="52" customWidth="1"/>
    <col min="31" max="31" width="13.77734375" style="53" customWidth="1"/>
    <col min="32" max="32" width="11.88671875" style="52" customWidth="1"/>
    <col min="33" max="33" width="13.77734375" style="53" customWidth="1"/>
    <col min="34" max="34" width="11.88671875" style="52" customWidth="1"/>
    <col min="35" max="35" width="12.88671875" style="53" customWidth="1"/>
    <col min="36" max="36" width="11.88671875" style="52" customWidth="1"/>
    <col min="37" max="37" width="13" style="53" customWidth="1"/>
    <col min="38" max="38" width="11.88671875" style="52" customWidth="1"/>
    <col min="39" max="39" width="13" style="53" customWidth="1"/>
    <col min="40" max="40" width="11.88671875" style="52" customWidth="1"/>
    <col min="41" max="41" width="13" style="53" customWidth="1"/>
    <col min="42" max="42" width="11.88671875" style="48" customWidth="1"/>
    <col min="43" max="43" width="9.44140625" style="53" customWidth="1"/>
    <col min="44" max="44" width="12.5546875" style="52" customWidth="1"/>
    <col min="45" max="45" width="11.88671875" style="48" customWidth="1"/>
    <col min="46" max="46" width="12.6640625" style="48" customWidth="1"/>
    <col min="47" max="47" width="12.88671875" style="48" customWidth="1"/>
    <col min="48" max="48" width="13.77734375" style="48" customWidth="1"/>
    <col min="49" max="49" width="11.88671875" style="48" customWidth="1"/>
    <col min="50" max="50" width="13.77734375" style="48" customWidth="1"/>
    <col min="51" max="51" width="11.88671875" style="48" customWidth="1"/>
    <col min="52" max="52" width="13.77734375" style="48" customWidth="1"/>
    <col min="53" max="53" width="11.88671875" style="48" customWidth="1"/>
    <col min="54" max="54" width="13.77734375" style="48" customWidth="1"/>
    <col min="55" max="55" width="11.88671875" style="48" customWidth="1"/>
    <col min="56" max="56" width="13.77734375" style="48" customWidth="1"/>
    <col min="57" max="57" width="11.88671875" style="48" customWidth="1"/>
    <col min="58" max="58" width="13.77734375" style="48" customWidth="1"/>
    <col min="59" max="59" width="11.88671875" style="48" customWidth="1"/>
    <col min="60" max="60" width="13.77734375" style="48" customWidth="1"/>
    <col min="61" max="61" width="11.88671875" style="48" customWidth="1"/>
    <col min="62" max="62" width="13.77734375" style="48" customWidth="1"/>
    <col min="63" max="63" width="11.88671875" style="48" customWidth="1"/>
    <col min="64" max="64" width="14.77734375" style="48" customWidth="1"/>
    <col min="65" max="65" width="11.88671875" style="48" customWidth="1"/>
    <col min="66" max="66" width="14.77734375" style="48" customWidth="1"/>
    <col min="67" max="67" width="10.77734375" style="48" customWidth="1"/>
    <col min="68" max="68" width="14.77734375" style="48" customWidth="1"/>
    <col min="69" max="69" width="13" style="52" customWidth="1"/>
    <col min="70" max="70" width="9.44140625" style="48" customWidth="1"/>
    <col min="71" max="71" width="14.33203125" style="48" customWidth="1"/>
    <col min="72" max="72" width="11.88671875" style="48" customWidth="1"/>
    <col min="73" max="73" width="13.77734375" style="48" customWidth="1"/>
    <col min="74" max="74" width="11.88671875" style="48" customWidth="1"/>
    <col min="75" max="75" width="13.77734375" style="48" customWidth="1"/>
    <col min="76" max="76" width="11.88671875" style="54" customWidth="1"/>
    <col min="77" max="77" width="13.77734375" style="48" customWidth="1"/>
    <col min="78" max="78" width="14.109375" style="54" customWidth="1"/>
    <col min="79" max="79" width="13.77734375" style="48" customWidth="1"/>
    <col min="80" max="80" width="14.109375" style="54" customWidth="1"/>
    <col min="81" max="81" width="13.77734375" style="48" customWidth="1"/>
    <col min="82" max="82" width="14.109375" style="54" customWidth="1"/>
    <col min="83" max="83" width="13.77734375" style="48" customWidth="1"/>
    <col min="84" max="84" width="14.109375" style="48" customWidth="1"/>
    <col min="85" max="85" width="13.77734375" style="48" customWidth="1"/>
    <col min="86" max="86" width="11.88671875" style="48" customWidth="1"/>
    <col min="87" max="87" width="13.77734375" style="48" customWidth="1"/>
    <col min="88" max="88" width="11.88671875" style="55" customWidth="1"/>
    <col min="89" max="89" width="13.77734375" style="48" customWidth="1"/>
    <col min="90" max="90" width="11.88671875" style="55" customWidth="1"/>
    <col min="91" max="91" width="14.77734375" style="48" customWidth="1"/>
    <col min="92" max="92" width="11.88671875" style="56" customWidth="1"/>
    <col min="93" max="93" width="14.77734375" style="48" customWidth="1"/>
    <col min="94" max="94" width="11.88671875" style="48" customWidth="1"/>
    <col min="95" max="95" width="14.77734375" style="48" customWidth="1"/>
    <col min="96" max="96" width="15.21875" style="48" customWidth="1"/>
    <col min="97" max="97" width="9.6640625" style="48" customWidth="1"/>
    <col min="98" max="98" width="9.44140625" style="48" customWidth="1"/>
    <col min="99" max="99" width="14.33203125" style="48" customWidth="1"/>
    <col min="100" max="100" width="10.77734375" style="48" customWidth="1"/>
    <col min="101" max="101" width="11.88671875" style="48" customWidth="1"/>
    <col min="102" max="109" width="10.77734375" style="48" customWidth="1"/>
    <col min="110" max="110" width="10.77734375" style="57" customWidth="1"/>
    <col min="111" max="111" width="10.77734375" style="48" customWidth="1"/>
    <col min="112" max="112" width="11.88671875" style="48" customWidth="1"/>
    <col min="113" max="113" width="9.44140625" style="57" customWidth="1"/>
    <col min="114" max="114" width="14.33203125" style="48" customWidth="1"/>
    <col min="115" max="115" width="15.21875" style="57" customWidth="1"/>
    <col min="116" max="116" width="13.77734375" style="48" customWidth="1"/>
    <col min="117" max="117" width="14.109375" style="57" customWidth="1"/>
    <col min="118" max="118" width="13.77734375" style="48" customWidth="1"/>
    <col min="119" max="119" width="14.109375" style="48" customWidth="1"/>
    <col min="120" max="120" width="13.77734375" style="57" customWidth="1"/>
    <col min="121" max="121" width="11.88671875" style="48" customWidth="1"/>
    <col min="122" max="122" width="14.109375" style="57" customWidth="1"/>
    <col min="123" max="123" width="13.77734375" style="48" customWidth="1"/>
    <col min="124" max="124" width="14.109375" style="57" customWidth="1"/>
    <col min="125" max="125" width="13.77734375" style="48" customWidth="1"/>
    <col min="126" max="126" width="14.109375" style="57" customWidth="1"/>
    <col min="127" max="127" width="13.77734375" style="48" customWidth="1"/>
    <col min="128" max="128" width="14.109375" style="57" customWidth="1"/>
    <col min="129" max="129" width="13.77734375" style="48" customWidth="1"/>
    <col min="130" max="130" width="13.109375" style="57" customWidth="1"/>
    <col min="131" max="131" width="13.77734375" style="48" customWidth="1"/>
    <col min="132" max="132" width="13.109375" style="57" customWidth="1"/>
    <col min="133" max="133" width="13.77734375" style="48" customWidth="1"/>
    <col min="134" max="134" width="14.109375" style="57" customWidth="1"/>
    <col min="135" max="135" width="14.77734375" style="48" customWidth="1"/>
    <col min="136" max="136" width="13.109375" style="48" customWidth="1"/>
    <col min="137" max="137" width="14.77734375" style="48" customWidth="1"/>
    <col min="138" max="138" width="13.109375" style="57" customWidth="1"/>
    <col min="139" max="139" width="14.77734375" style="53" customWidth="1"/>
    <col min="140" max="140" width="15.21875" style="57" customWidth="1"/>
    <col min="141" max="141" width="9.44140625" style="53" customWidth="1"/>
    <col min="142" max="142" width="14.109375" style="57" customWidth="1"/>
    <col min="143" max="143" width="13.77734375" style="53" customWidth="1"/>
    <col min="144" max="144" width="9.77734375" style="57" customWidth="1"/>
    <col min="145" max="145" width="13.77734375" style="53" customWidth="1"/>
    <col min="146" max="146" width="13" style="57" customWidth="1"/>
    <col min="147" max="147" width="13.77734375" style="53" customWidth="1"/>
    <col min="148" max="148" width="13.109375" style="57" customWidth="1"/>
    <col min="149" max="149" width="13.77734375" style="53" customWidth="1"/>
    <col min="150" max="150" width="13.109375" style="57" customWidth="1"/>
    <col min="151" max="151" width="13.77734375" style="53" customWidth="1"/>
    <col min="152" max="152" width="13.109375" style="57" customWidth="1"/>
    <col min="153" max="153" width="13.77734375" style="53" customWidth="1"/>
    <col min="154" max="154" width="13.109375" style="53" customWidth="1"/>
    <col min="155" max="155" width="13.77734375" style="53" customWidth="1"/>
    <col min="156" max="156" width="14.109375" style="53" customWidth="1"/>
    <col min="157" max="157" width="13.77734375" style="53" customWidth="1"/>
    <col min="158" max="158" width="14.109375" style="53" customWidth="1"/>
    <col min="159" max="159" width="13.77734375" style="53" customWidth="1"/>
    <col min="160" max="160" width="14.109375" style="57" customWidth="1"/>
    <col min="161" max="161" width="14.77734375" style="53" customWidth="1"/>
    <col min="162" max="162" width="14.109375" style="48" customWidth="1"/>
    <col min="163" max="163" width="14.77734375" style="48" customWidth="1"/>
    <col min="164" max="164" width="14.109375" style="48" customWidth="1"/>
    <col min="165" max="165" width="14.77734375" style="48" customWidth="1"/>
    <col min="166" max="166" width="15.21875" style="48" customWidth="1"/>
    <col min="167" max="167" width="9.44140625" style="48" customWidth="1"/>
    <col min="168" max="169" width="10.77734375" style="58" customWidth="1"/>
    <col min="170" max="173" width="11.88671875" style="58" customWidth="1"/>
    <col min="174" max="174" width="14.44140625" style="58" customWidth="1"/>
    <col min="175" max="176" width="12.88671875" style="58" customWidth="1"/>
    <col min="177" max="177" width="13" style="48" customWidth="1"/>
    <col min="178" max="178" width="16.77734375" style="48" customWidth="1"/>
    <col min="179" max="179" width="13" style="48" customWidth="1"/>
    <col min="180" max="180" width="16.77734375" style="48" customWidth="1"/>
    <col min="181" max="181" width="13" style="50" customWidth="1"/>
    <col min="182" max="182" width="16.77734375" style="50" customWidth="1"/>
    <col min="183" max="183" width="13" style="50" customWidth="1"/>
    <col min="184" max="184" width="9.44140625" style="48" customWidth="1"/>
    <col min="185" max="185" width="15.5546875" style="48" customWidth="1"/>
    <col min="186" max="186" width="5" style="48" customWidth="1"/>
    <col min="187" max="187" width="8.6640625" style="48" customWidth="1"/>
    <col min="188" max="188" width="9.44140625" style="48" customWidth="1"/>
    <col min="189" max="189" width="8.6640625" style="48" customWidth="1"/>
    <col min="190" max="190" width="9.44140625" style="48" customWidth="1"/>
    <col min="191" max="191" width="8.6640625" style="48" customWidth="1"/>
    <col min="192" max="192" width="9.44140625" style="48" customWidth="1"/>
    <col min="193" max="193" width="10.77734375" style="48" customWidth="1"/>
    <col min="194" max="194" width="9.44140625" style="48" customWidth="1"/>
    <col min="195" max="195" width="10.77734375" style="48" customWidth="1"/>
    <col min="196" max="196" width="9.44140625" style="48" customWidth="1"/>
    <col min="197" max="197" width="11.77734375" style="48" customWidth="1"/>
    <col min="198" max="198" width="9.44140625" style="48" customWidth="1"/>
    <col min="199" max="199" width="8.6640625" style="48" customWidth="1"/>
    <col min="200" max="200" width="9.44140625" style="48" customWidth="1"/>
    <col min="201" max="201" width="8.6640625" style="48" customWidth="1"/>
    <col min="202" max="202" width="9.44140625" style="48" customWidth="1"/>
    <col min="203" max="203" width="8.6640625" style="48" customWidth="1"/>
    <col min="204" max="204" width="9.44140625" style="48" customWidth="1"/>
    <col min="205" max="205" width="8.6640625" style="48" customWidth="1"/>
    <col min="206" max="206" width="9.44140625" style="48" customWidth="1"/>
    <col min="207" max="207" width="8.6640625" style="48" customWidth="1"/>
    <col min="208" max="208" width="9.44140625" style="48" customWidth="1"/>
    <col min="209" max="209" width="8.6640625" style="48" customWidth="1"/>
    <col min="210" max="210" width="9.44140625" style="48" customWidth="1"/>
    <col min="211" max="212" width="9.6640625" style="48" customWidth="1"/>
    <col min="213" max="213" width="8.33203125" style="48" customWidth="1"/>
    <col min="214" max="214" width="16.77734375" style="48" customWidth="1"/>
    <col min="215" max="215" width="14.33203125" style="48" customWidth="1"/>
    <col min="216" max="216" width="8.6640625" style="48" customWidth="1"/>
    <col min="217" max="217" width="8.33203125" style="48" customWidth="1"/>
    <col min="218" max="218" width="11.88671875" style="48" customWidth="1"/>
    <col min="219" max="219" width="9.44140625" style="48" customWidth="1"/>
    <col min="220" max="220" width="11.88671875" style="48" customWidth="1"/>
    <col min="221" max="221" width="9.44140625" style="48" customWidth="1"/>
    <col min="222" max="222" width="11.88671875" style="48" customWidth="1"/>
    <col min="223" max="223" width="9.44140625" style="48" customWidth="1"/>
    <col min="224" max="224" width="11.88671875" style="48" customWidth="1"/>
    <col min="225" max="225" width="9.44140625" style="48" customWidth="1"/>
    <col min="226" max="226" width="13.109375" style="48" customWidth="1"/>
    <col min="227" max="227" width="11.88671875" style="48" customWidth="1"/>
    <col min="228" max="228" width="9.44140625" style="48" customWidth="1"/>
    <col min="229" max="229" width="11.88671875" style="48" customWidth="1"/>
    <col min="230" max="230" width="8.33203125" style="48" customWidth="1"/>
    <col min="231" max="231" width="11.88671875" style="48" customWidth="1"/>
    <col min="232" max="232" width="8.33203125" style="48" customWidth="1"/>
    <col min="233" max="233" width="11.88671875" style="48" customWidth="1"/>
    <col min="234" max="234" width="8.33203125" style="48" customWidth="1"/>
    <col min="235" max="235" width="11.88671875" style="48" customWidth="1"/>
    <col min="236" max="236" width="8.33203125" style="48" customWidth="1"/>
    <col min="237" max="237" width="11.88671875" style="48" customWidth="1"/>
    <col min="238" max="238" width="8.33203125" style="48" customWidth="1"/>
    <col min="239" max="239" width="11.88671875" style="48" customWidth="1"/>
    <col min="240" max="240" width="8.6640625" style="50" customWidth="1"/>
    <col min="241" max="241" width="9.6640625" style="48" customWidth="1"/>
    <col min="242" max="242" width="6.6640625" style="48" customWidth="1"/>
    <col min="243" max="243" width="14.33203125" style="48" customWidth="1"/>
    <col min="244" max="244" width="12.88671875" style="48" customWidth="1"/>
    <col min="245" max="245" width="8.6640625" style="48" customWidth="1"/>
    <col min="246" max="246" width="12.88671875" style="48" customWidth="1"/>
    <col min="247" max="247" width="7.6640625" style="48" customWidth="1"/>
    <col min="248" max="248" width="12.88671875" style="48" customWidth="1"/>
    <col min="249" max="249" width="7.6640625" style="48" customWidth="1"/>
    <col min="250" max="250" width="11.88671875" style="48" customWidth="1"/>
    <col min="251" max="251" width="7.6640625" style="48" customWidth="1"/>
    <col min="252" max="252" width="14.44140625" style="48" customWidth="1"/>
    <col min="253" max="253" width="8.6640625" style="48" customWidth="1"/>
    <col min="254" max="254" width="14.44140625" style="48" customWidth="1"/>
    <col min="255" max="255" width="8.6640625" style="48" customWidth="1"/>
    <col min="256" max="256" width="11.88671875" style="50" customWidth="1"/>
    <col min="257" max="257" width="7.6640625" style="48" customWidth="1"/>
    <col min="258" max="258" width="11.88671875" style="50" customWidth="1"/>
    <col min="259" max="259" width="7.6640625" style="48" customWidth="1"/>
    <col min="260" max="260" width="11.88671875" style="48" customWidth="1"/>
    <col min="261" max="261" width="8.6640625" style="48" customWidth="1"/>
    <col min="262" max="262" width="11.88671875" style="48" customWidth="1"/>
    <col min="263" max="263" width="8.6640625" style="48" customWidth="1"/>
    <col min="264" max="264" width="14.109375" style="48" customWidth="1"/>
    <col min="265" max="265" width="9.44140625" style="48" customWidth="1"/>
    <col min="266" max="266" width="11.88671875" style="48" customWidth="1"/>
    <col min="267" max="267" width="9.44140625" style="48" customWidth="1"/>
    <col min="268" max="268" width="10.6640625" style="48" customWidth="1"/>
    <col min="269" max="277" width="10.77734375" style="48" customWidth="1"/>
    <col min="278" max="281" width="11.88671875" style="48" customWidth="1"/>
    <col min="282" max="282" width="16.44140625" style="48" customWidth="1"/>
    <col min="283" max="284" width="7.21875" style="48" customWidth="1"/>
    <col min="285" max="285" width="14.33203125" style="48" customWidth="1"/>
    <col min="286" max="16384" width="14.33203125" style="48"/>
  </cols>
  <sheetData>
    <row r="1" spans="1:284" ht="31.5" customHeight="1">
      <c r="A1" s="401" t="s">
        <v>2427</v>
      </c>
      <c r="B1" s="401"/>
      <c r="C1" s="59"/>
      <c r="D1" s="60"/>
      <c r="E1" s="59"/>
      <c r="F1" s="60"/>
      <c r="G1" s="59"/>
      <c r="H1" s="60"/>
      <c r="I1" s="59"/>
      <c r="J1" s="60"/>
      <c r="K1" s="59"/>
      <c r="L1" s="60"/>
      <c r="M1" s="59"/>
      <c r="N1" s="60"/>
      <c r="O1" s="59"/>
      <c r="P1" s="60"/>
      <c r="Q1" s="60"/>
      <c r="R1" s="59"/>
      <c r="S1" s="60"/>
      <c r="T1" s="59"/>
      <c r="U1" s="60"/>
      <c r="V1" s="59"/>
      <c r="W1" s="60"/>
      <c r="X1" s="59"/>
      <c r="Y1" s="60"/>
      <c r="Z1" s="59"/>
      <c r="AA1" s="60"/>
      <c r="AB1" s="59"/>
      <c r="AC1" s="60"/>
      <c r="AD1" s="59"/>
      <c r="AE1" s="60"/>
      <c r="AF1" s="59"/>
      <c r="AG1" s="60"/>
      <c r="AH1" s="59"/>
      <c r="AI1" s="60"/>
      <c r="AJ1" s="59"/>
      <c r="AK1" s="60"/>
      <c r="AL1" s="59"/>
      <c r="AM1" s="60"/>
      <c r="AN1" s="59"/>
      <c r="AO1" s="60"/>
      <c r="AP1" s="50"/>
      <c r="AQ1" s="61"/>
      <c r="AR1" s="62"/>
      <c r="AS1" s="49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2"/>
      <c r="BR1" s="49"/>
      <c r="BS1" s="49"/>
      <c r="BT1" s="49"/>
      <c r="BU1" s="49"/>
      <c r="BV1" s="49"/>
      <c r="BW1" s="49"/>
      <c r="BX1" s="64"/>
      <c r="BY1" s="49"/>
      <c r="BZ1" s="64"/>
      <c r="CA1" s="49"/>
      <c r="CB1" s="64"/>
      <c r="CC1" s="49"/>
      <c r="CD1" s="64"/>
      <c r="CE1" s="49"/>
      <c r="CF1" s="49"/>
      <c r="CG1" s="49"/>
      <c r="CH1" s="49"/>
      <c r="CI1" s="49"/>
      <c r="CJ1" s="65"/>
      <c r="CK1" s="49"/>
      <c r="CL1" s="65"/>
      <c r="CM1" s="49"/>
      <c r="CN1" s="66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GA1" s="50" t="s">
        <v>2428</v>
      </c>
    </row>
    <row r="2" spans="1:284" ht="24" customHeight="1">
      <c r="A2" s="415" t="s">
        <v>2429</v>
      </c>
      <c r="B2" s="418" t="s">
        <v>2430</v>
      </c>
      <c r="C2" s="420" t="s">
        <v>2431</v>
      </c>
      <c r="D2" s="422" t="s">
        <v>2432</v>
      </c>
      <c r="E2" s="420" t="s">
        <v>2433</v>
      </c>
      <c r="F2" s="422" t="s">
        <v>2434</v>
      </c>
      <c r="G2" s="420" t="s">
        <v>2435</v>
      </c>
      <c r="H2" s="422" t="s">
        <v>2436</v>
      </c>
      <c r="I2" s="420" t="s">
        <v>2437</v>
      </c>
      <c r="J2" s="422" t="s">
        <v>2438</v>
      </c>
      <c r="K2" s="420" t="s">
        <v>2439</v>
      </c>
      <c r="L2" s="422" t="s">
        <v>2440</v>
      </c>
      <c r="M2" s="420" t="s">
        <v>2441</v>
      </c>
      <c r="N2" s="422" t="s">
        <v>2442</v>
      </c>
      <c r="O2" s="420" t="s">
        <v>2443</v>
      </c>
      <c r="P2" s="422" t="s">
        <v>2444</v>
      </c>
      <c r="Q2" s="68"/>
      <c r="R2" s="420" t="s">
        <v>2445</v>
      </c>
      <c r="S2" s="422" t="s">
        <v>2432</v>
      </c>
      <c r="T2" s="420" t="s">
        <v>2446</v>
      </c>
      <c r="U2" s="422" t="s">
        <v>2434</v>
      </c>
      <c r="V2" s="420" t="s">
        <v>2447</v>
      </c>
      <c r="W2" s="422" t="s">
        <v>2436</v>
      </c>
      <c r="X2" s="420" t="s">
        <v>2448</v>
      </c>
      <c r="Y2" s="422" t="s">
        <v>2438</v>
      </c>
      <c r="Z2" s="420" t="s">
        <v>2449</v>
      </c>
      <c r="AA2" s="422" t="s">
        <v>2440</v>
      </c>
      <c r="AB2" s="424" t="s">
        <v>2450</v>
      </c>
      <c r="AC2" s="424" t="s">
        <v>2442</v>
      </c>
      <c r="AD2" s="426">
        <v>45839</v>
      </c>
      <c r="AE2" s="424" t="s">
        <v>2451</v>
      </c>
      <c r="AF2" s="426">
        <v>45870</v>
      </c>
      <c r="AG2" s="424" t="s">
        <v>2452</v>
      </c>
      <c r="AH2" s="426">
        <v>45901</v>
      </c>
      <c r="AI2" s="424" t="s">
        <v>2453</v>
      </c>
      <c r="AJ2" s="426">
        <v>45931</v>
      </c>
      <c r="AK2" s="424" t="s">
        <v>2454</v>
      </c>
      <c r="AL2" s="426">
        <v>45962</v>
      </c>
      <c r="AM2" s="424" t="s">
        <v>2455</v>
      </c>
      <c r="AN2" s="426">
        <v>45992</v>
      </c>
      <c r="AO2" s="424" t="s">
        <v>2456</v>
      </c>
      <c r="AP2" s="424" t="s">
        <v>2457</v>
      </c>
      <c r="AQ2" s="424" t="s">
        <v>2458</v>
      </c>
      <c r="AR2" s="69"/>
      <c r="AS2" s="420" t="s">
        <v>2459</v>
      </c>
      <c r="AT2" s="422" t="s">
        <v>2432</v>
      </c>
      <c r="AU2" s="420" t="s">
        <v>2460</v>
      </c>
      <c r="AV2" s="422" t="s">
        <v>2434</v>
      </c>
      <c r="AW2" s="420" t="s">
        <v>2461</v>
      </c>
      <c r="AX2" s="422" t="s">
        <v>2436</v>
      </c>
      <c r="AY2" s="420" t="s">
        <v>2462</v>
      </c>
      <c r="AZ2" s="422" t="s">
        <v>2438</v>
      </c>
      <c r="BA2" s="420" t="s">
        <v>2463</v>
      </c>
      <c r="BB2" s="422" t="s">
        <v>2440</v>
      </c>
      <c r="BC2" s="420" t="s">
        <v>2464</v>
      </c>
      <c r="BD2" s="422" t="s">
        <v>2442</v>
      </c>
      <c r="BE2" s="420" t="s">
        <v>2465</v>
      </c>
      <c r="BF2" s="422" t="s">
        <v>2451</v>
      </c>
      <c r="BG2" s="420" t="s">
        <v>2466</v>
      </c>
      <c r="BH2" s="422" t="s">
        <v>2452</v>
      </c>
      <c r="BI2" s="420" t="s">
        <v>2467</v>
      </c>
      <c r="BJ2" s="422" t="s">
        <v>2453</v>
      </c>
      <c r="BK2" s="420" t="s">
        <v>2468</v>
      </c>
      <c r="BL2" s="422" t="s">
        <v>2454</v>
      </c>
      <c r="BM2" s="420" t="s">
        <v>2469</v>
      </c>
      <c r="BN2" s="422" t="s">
        <v>2455</v>
      </c>
      <c r="BO2" s="420" t="s">
        <v>2470</v>
      </c>
      <c r="BP2" s="422" t="s">
        <v>2456</v>
      </c>
      <c r="BQ2" s="424" t="s">
        <v>2457</v>
      </c>
      <c r="BR2" s="424" t="s">
        <v>2458</v>
      </c>
      <c r="BS2" s="428"/>
      <c r="BT2" s="420" t="s">
        <v>2471</v>
      </c>
      <c r="BU2" s="422" t="s">
        <v>2432</v>
      </c>
      <c r="BV2" s="420" t="s">
        <v>2472</v>
      </c>
      <c r="BW2" s="422" t="s">
        <v>2434</v>
      </c>
      <c r="BX2" s="420" t="s">
        <v>2473</v>
      </c>
      <c r="BY2" s="422" t="s">
        <v>2436</v>
      </c>
      <c r="BZ2" s="429" t="s">
        <v>2474</v>
      </c>
      <c r="CA2" s="422" t="s">
        <v>2438</v>
      </c>
      <c r="CB2" s="420" t="s">
        <v>2475</v>
      </c>
      <c r="CC2" s="422" t="s">
        <v>2440</v>
      </c>
      <c r="CD2" s="420" t="s">
        <v>2476</v>
      </c>
      <c r="CE2" s="422" t="s">
        <v>2442</v>
      </c>
      <c r="CF2" s="420" t="s">
        <v>2477</v>
      </c>
      <c r="CG2" s="422" t="s">
        <v>2451</v>
      </c>
      <c r="CH2" s="420" t="s">
        <v>2478</v>
      </c>
      <c r="CI2" s="422" t="s">
        <v>2452</v>
      </c>
      <c r="CJ2" s="420" t="s">
        <v>2479</v>
      </c>
      <c r="CK2" s="422" t="s">
        <v>2453</v>
      </c>
      <c r="CL2" s="431">
        <v>45200</v>
      </c>
      <c r="CM2" s="422" t="s">
        <v>2454</v>
      </c>
      <c r="CN2" s="431">
        <v>45231</v>
      </c>
      <c r="CO2" s="422" t="s">
        <v>2455</v>
      </c>
      <c r="CP2" s="431">
        <v>45261</v>
      </c>
      <c r="CQ2" s="422" t="s">
        <v>2456</v>
      </c>
      <c r="CR2" s="420" t="s">
        <v>2457</v>
      </c>
      <c r="CS2" s="422" t="s">
        <v>2458</v>
      </c>
      <c r="CT2" s="70"/>
      <c r="CU2" s="70"/>
      <c r="CV2" s="433" t="s">
        <v>2480</v>
      </c>
      <c r="CW2" s="420" t="s">
        <v>2481</v>
      </c>
      <c r="CX2" s="420" t="s">
        <v>2482</v>
      </c>
      <c r="CY2" s="420" t="s">
        <v>2483</v>
      </c>
      <c r="CZ2" s="420" t="s">
        <v>2484</v>
      </c>
      <c r="DA2" s="420" t="s">
        <v>2485</v>
      </c>
      <c r="DB2" s="420" t="s">
        <v>2486</v>
      </c>
      <c r="DC2" s="420" t="s">
        <v>2487</v>
      </c>
      <c r="DD2" s="420" t="s">
        <v>2488</v>
      </c>
      <c r="DE2" s="420" t="s">
        <v>2489</v>
      </c>
      <c r="DF2" s="420" t="s">
        <v>2490</v>
      </c>
      <c r="DG2" s="420" t="s">
        <v>2491</v>
      </c>
      <c r="DH2" s="431" t="s">
        <v>2457</v>
      </c>
      <c r="DI2" s="436" t="s">
        <v>2458</v>
      </c>
      <c r="DJ2" s="72"/>
      <c r="DK2" s="438" t="s">
        <v>2492</v>
      </c>
      <c r="DL2" s="440" t="s">
        <v>2432</v>
      </c>
      <c r="DM2" s="442" t="s">
        <v>2493</v>
      </c>
      <c r="DN2" s="440" t="s">
        <v>2434</v>
      </c>
      <c r="DO2" s="442" t="s">
        <v>2494</v>
      </c>
      <c r="DP2" s="440" t="s">
        <v>2436</v>
      </c>
      <c r="DQ2" s="444" t="s">
        <v>2495</v>
      </c>
      <c r="DR2" s="442" t="s">
        <v>2496</v>
      </c>
      <c r="DS2" s="440" t="s">
        <v>2438</v>
      </c>
      <c r="DT2" s="446">
        <v>44317</v>
      </c>
      <c r="DU2" s="440" t="s">
        <v>2440</v>
      </c>
      <c r="DV2" s="446">
        <v>44348</v>
      </c>
      <c r="DW2" s="440" t="s">
        <v>2442</v>
      </c>
      <c r="DX2" s="446">
        <v>44378</v>
      </c>
      <c r="DY2" s="440" t="s">
        <v>2451</v>
      </c>
      <c r="DZ2" s="446">
        <v>44409</v>
      </c>
      <c r="EA2" s="440" t="s">
        <v>2452</v>
      </c>
      <c r="EB2" s="446">
        <v>44440</v>
      </c>
      <c r="EC2" s="440" t="s">
        <v>2453</v>
      </c>
      <c r="ED2" s="446">
        <v>44470</v>
      </c>
      <c r="EE2" s="440" t="s">
        <v>2454</v>
      </c>
      <c r="EF2" s="446">
        <v>44501</v>
      </c>
      <c r="EG2" s="440" t="s">
        <v>2455</v>
      </c>
      <c r="EH2" s="446">
        <v>44531</v>
      </c>
      <c r="EI2" s="440" t="s">
        <v>2456</v>
      </c>
      <c r="EJ2" s="448" t="s">
        <v>2457</v>
      </c>
      <c r="EK2" s="440" t="s">
        <v>2458</v>
      </c>
      <c r="EL2" s="446">
        <v>43831</v>
      </c>
      <c r="EM2" s="440" t="s">
        <v>2432</v>
      </c>
      <c r="EN2" s="446" t="s">
        <v>2497</v>
      </c>
      <c r="EO2" s="440" t="s">
        <v>2434</v>
      </c>
      <c r="EP2" s="446" t="s">
        <v>2498</v>
      </c>
      <c r="EQ2" s="440" t="s">
        <v>2436</v>
      </c>
      <c r="ER2" s="446" t="s">
        <v>2499</v>
      </c>
      <c r="ES2" s="440" t="s">
        <v>2438</v>
      </c>
      <c r="ET2" s="446" t="s">
        <v>2500</v>
      </c>
      <c r="EU2" s="440" t="s">
        <v>2440</v>
      </c>
      <c r="EV2" s="446" t="s">
        <v>2501</v>
      </c>
      <c r="EW2" s="440" t="s">
        <v>2442</v>
      </c>
      <c r="EX2" s="446" t="s">
        <v>2502</v>
      </c>
      <c r="EY2" s="440" t="s">
        <v>2451</v>
      </c>
      <c r="EZ2" s="446" t="s">
        <v>2503</v>
      </c>
      <c r="FA2" s="440" t="s">
        <v>2452</v>
      </c>
      <c r="FB2" s="446" t="s">
        <v>2504</v>
      </c>
      <c r="FC2" s="440" t="s">
        <v>2453</v>
      </c>
      <c r="FD2" s="440" t="s">
        <v>2505</v>
      </c>
      <c r="FE2" s="440" t="s">
        <v>2506</v>
      </c>
      <c r="FF2" s="440" t="s">
        <v>2507</v>
      </c>
      <c r="FG2" s="440" t="s">
        <v>2508</v>
      </c>
      <c r="FH2" s="440" t="s">
        <v>2509</v>
      </c>
      <c r="FI2" s="440" t="s">
        <v>2510</v>
      </c>
      <c r="FJ2" s="443" t="s">
        <v>2457</v>
      </c>
      <c r="FK2" s="440" t="s">
        <v>2458</v>
      </c>
      <c r="FL2" s="448">
        <v>43466</v>
      </c>
      <c r="FM2" s="448">
        <v>43498</v>
      </c>
      <c r="FN2" s="446">
        <v>43527</v>
      </c>
      <c r="FO2" s="446">
        <v>43559</v>
      </c>
      <c r="FP2" s="446">
        <v>43589</v>
      </c>
      <c r="FQ2" s="446">
        <v>43620</v>
      </c>
      <c r="FR2" s="446">
        <v>43650</v>
      </c>
      <c r="FS2" s="446">
        <v>43681</v>
      </c>
      <c r="FT2" s="446">
        <v>43712</v>
      </c>
      <c r="FU2" s="446">
        <v>43742</v>
      </c>
      <c r="FV2" s="454" t="s">
        <v>2511</v>
      </c>
      <c r="FW2" s="446">
        <v>43773</v>
      </c>
      <c r="FX2" s="454" t="s">
        <v>2512</v>
      </c>
      <c r="FY2" s="446">
        <v>43803</v>
      </c>
      <c r="FZ2" s="454" t="s">
        <v>2513</v>
      </c>
      <c r="GA2" s="456" t="s">
        <v>2457</v>
      </c>
      <c r="GB2" s="456" t="s">
        <v>2458</v>
      </c>
      <c r="GC2" s="79" t="s">
        <v>2514</v>
      </c>
      <c r="GD2" s="80"/>
      <c r="GE2" s="402">
        <v>43101</v>
      </c>
      <c r="GF2" s="403"/>
      <c r="GG2" s="404">
        <v>43132</v>
      </c>
      <c r="GH2" s="405"/>
      <c r="GI2" s="404">
        <v>43160</v>
      </c>
      <c r="GJ2" s="405"/>
      <c r="GK2" s="404">
        <v>43191</v>
      </c>
      <c r="GL2" s="405"/>
      <c r="GM2" s="404">
        <v>43221</v>
      </c>
      <c r="GN2" s="405"/>
      <c r="GO2" s="404">
        <v>43253</v>
      </c>
      <c r="GP2" s="405"/>
      <c r="GQ2" s="404">
        <v>43284</v>
      </c>
      <c r="GR2" s="405"/>
      <c r="GS2" s="404">
        <v>43315</v>
      </c>
      <c r="GT2" s="405"/>
      <c r="GU2" s="404">
        <v>43346</v>
      </c>
      <c r="GV2" s="405"/>
      <c r="GW2" s="404">
        <v>43376</v>
      </c>
      <c r="GX2" s="405"/>
      <c r="GY2" s="404">
        <v>43407</v>
      </c>
      <c r="GZ2" s="405"/>
      <c r="HA2" s="404">
        <v>43437</v>
      </c>
      <c r="HB2" s="405"/>
      <c r="HC2" s="81"/>
      <c r="HD2" s="404" t="s">
        <v>2515</v>
      </c>
      <c r="HE2" s="405"/>
      <c r="HF2" s="82"/>
      <c r="HG2" s="83"/>
      <c r="HH2" s="406">
        <v>42736</v>
      </c>
      <c r="HI2" s="407"/>
      <c r="HJ2" s="408">
        <v>42767</v>
      </c>
      <c r="HK2" s="407"/>
      <c r="HL2" s="408">
        <v>42795</v>
      </c>
      <c r="HM2" s="409"/>
      <c r="HN2" s="408">
        <v>42827</v>
      </c>
      <c r="HO2" s="407"/>
      <c r="HP2" s="408">
        <v>42857</v>
      </c>
      <c r="HQ2" s="409"/>
      <c r="HR2" s="84" t="s">
        <v>2516</v>
      </c>
      <c r="HS2" s="408">
        <v>42888</v>
      </c>
      <c r="HT2" s="407"/>
      <c r="HU2" s="408">
        <v>42918</v>
      </c>
      <c r="HV2" s="407"/>
      <c r="HW2" s="408">
        <v>42949</v>
      </c>
      <c r="HX2" s="407"/>
      <c r="HY2" s="408">
        <v>42980</v>
      </c>
      <c r="HZ2" s="407"/>
      <c r="IA2" s="408">
        <v>43010</v>
      </c>
      <c r="IB2" s="407"/>
      <c r="IC2" s="408">
        <v>43041</v>
      </c>
      <c r="ID2" s="407"/>
      <c r="IE2" s="408">
        <v>43071</v>
      </c>
      <c r="IF2" s="407"/>
      <c r="IG2" s="410" t="s">
        <v>2457</v>
      </c>
      <c r="IH2" s="410"/>
      <c r="II2" s="80"/>
      <c r="IJ2" s="411">
        <v>42370</v>
      </c>
      <c r="IK2" s="412"/>
      <c r="IL2" s="413">
        <v>42401</v>
      </c>
      <c r="IM2" s="412"/>
      <c r="IN2" s="413">
        <v>42430</v>
      </c>
      <c r="IO2" s="412"/>
      <c r="IP2" s="413">
        <v>42461</v>
      </c>
      <c r="IQ2" s="412"/>
      <c r="IR2" s="413">
        <v>42491</v>
      </c>
      <c r="IS2" s="412"/>
      <c r="IT2" s="413">
        <v>42522</v>
      </c>
      <c r="IU2" s="412"/>
      <c r="IV2" s="413">
        <v>42552</v>
      </c>
      <c r="IW2" s="412"/>
      <c r="IX2" s="413">
        <v>42584</v>
      </c>
      <c r="IY2" s="412"/>
      <c r="IZ2" s="413">
        <v>42615</v>
      </c>
      <c r="JA2" s="412"/>
      <c r="JB2" s="413">
        <v>42645</v>
      </c>
      <c r="JC2" s="412"/>
      <c r="JD2" s="413">
        <v>42676</v>
      </c>
      <c r="JE2" s="412"/>
      <c r="JF2" s="413">
        <v>42706</v>
      </c>
      <c r="JG2" s="414"/>
    </row>
    <row r="3" spans="1:284" ht="35.25" customHeight="1">
      <c r="A3" s="416"/>
      <c r="B3" s="419"/>
      <c r="C3" s="421"/>
      <c r="D3" s="423"/>
      <c r="E3" s="421"/>
      <c r="F3" s="423"/>
      <c r="G3" s="421"/>
      <c r="H3" s="423"/>
      <c r="I3" s="421"/>
      <c r="J3" s="423"/>
      <c r="K3" s="421"/>
      <c r="L3" s="423"/>
      <c r="M3" s="421"/>
      <c r="N3" s="423"/>
      <c r="O3" s="421"/>
      <c r="P3" s="423"/>
      <c r="Q3" s="87"/>
      <c r="R3" s="421"/>
      <c r="S3" s="423"/>
      <c r="T3" s="421"/>
      <c r="U3" s="423"/>
      <c r="V3" s="421"/>
      <c r="W3" s="423"/>
      <c r="X3" s="421"/>
      <c r="Y3" s="423"/>
      <c r="Z3" s="421"/>
      <c r="AA3" s="423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88"/>
      <c r="AS3" s="421"/>
      <c r="AT3" s="423"/>
      <c r="AU3" s="421"/>
      <c r="AV3" s="423"/>
      <c r="AW3" s="421"/>
      <c r="AX3" s="423"/>
      <c r="AY3" s="421"/>
      <c r="AZ3" s="423"/>
      <c r="BA3" s="421"/>
      <c r="BB3" s="423"/>
      <c r="BC3" s="427"/>
      <c r="BD3" s="423"/>
      <c r="BE3" s="427"/>
      <c r="BF3" s="423"/>
      <c r="BG3" s="427"/>
      <c r="BH3" s="423"/>
      <c r="BI3" s="427"/>
      <c r="BJ3" s="423"/>
      <c r="BK3" s="427"/>
      <c r="BL3" s="423"/>
      <c r="BM3" s="427"/>
      <c r="BN3" s="423"/>
      <c r="BO3" s="427"/>
      <c r="BP3" s="423"/>
      <c r="BQ3" s="425"/>
      <c r="BR3" s="425"/>
      <c r="BS3" s="428"/>
      <c r="BT3" s="421"/>
      <c r="BU3" s="423"/>
      <c r="BV3" s="421"/>
      <c r="BW3" s="423"/>
      <c r="BX3" s="421"/>
      <c r="BY3" s="423"/>
      <c r="BZ3" s="430"/>
      <c r="CA3" s="423"/>
      <c r="CB3" s="421"/>
      <c r="CC3" s="423"/>
      <c r="CD3" s="421"/>
      <c r="CE3" s="423"/>
      <c r="CF3" s="421"/>
      <c r="CG3" s="423"/>
      <c r="CH3" s="421"/>
      <c r="CI3" s="423"/>
      <c r="CJ3" s="421"/>
      <c r="CK3" s="423"/>
      <c r="CL3" s="432"/>
      <c r="CM3" s="423"/>
      <c r="CN3" s="432"/>
      <c r="CO3" s="423"/>
      <c r="CP3" s="432"/>
      <c r="CQ3" s="423"/>
      <c r="CR3" s="421"/>
      <c r="CS3" s="423"/>
      <c r="CT3" s="70" t="s">
        <v>2517</v>
      </c>
      <c r="CU3" s="70"/>
      <c r="CV3" s="434"/>
      <c r="CW3" s="421"/>
      <c r="CX3" s="421"/>
      <c r="CY3" s="421"/>
      <c r="CZ3" s="421"/>
      <c r="DA3" s="421"/>
      <c r="DB3" s="421"/>
      <c r="DC3" s="421"/>
      <c r="DD3" s="421"/>
      <c r="DE3" s="421"/>
      <c r="DF3" s="421"/>
      <c r="DG3" s="421"/>
      <c r="DH3" s="435"/>
      <c r="DI3" s="437"/>
      <c r="DJ3" s="72"/>
      <c r="DK3" s="439"/>
      <c r="DL3" s="441"/>
      <c r="DM3" s="443"/>
      <c r="DN3" s="441"/>
      <c r="DO3" s="443"/>
      <c r="DP3" s="441"/>
      <c r="DQ3" s="445"/>
      <c r="DR3" s="443"/>
      <c r="DS3" s="441"/>
      <c r="DT3" s="447"/>
      <c r="DU3" s="441"/>
      <c r="DV3" s="447"/>
      <c r="DW3" s="441"/>
      <c r="DX3" s="447"/>
      <c r="DY3" s="441"/>
      <c r="DZ3" s="447"/>
      <c r="EA3" s="441"/>
      <c r="EB3" s="447"/>
      <c r="EC3" s="441"/>
      <c r="ED3" s="447"/>
      <c r="EE3" s="441"/>
      <c r="EF3" s="447"/>
      <c r="EG3" s="441"/>
      <c r="EH3" s="447"/>
      <c r="EI3" s="441"/>
      <c r="EJ3" s="449"/>
      <c r="EK3" s="450"/>
      <c r="EL3" s="447"/>
      <c r="EM3" s="441"/>
      <c r="EN3" s="447"/>
      <c r="EO3" s="441"/>
      <c r="EP3" s="447"/>
      <c r="EQ3" s="441"/>
      <c r="ER3" s="447"/>
      <c r="ES3" s="441"/>
      <c r="ET3" s="447"/>
      <c r="EU3" s="441"/>
      <c r="EV3" s="447"/>
      <c r="EW3" s="441"/>
      <c r="EX3" s="447"/>
      <c r="EY3" s="441"/>
      <c r="EZ3" s="447"/>
      <c r="FA3" s="441"/>
      <c r="FB3" s="447"/>
      <c r="FC3" s="441"/>
      <c r="FD3" s="451"/>
      <c r="FE3" s="451"/>
      <c r="FF3" s="451"/>
      <c r="FG3" s="451"/>
      <c r="FH3" s="451"/>
      <c r="FI3" s="451"/>
      <c r="FJ3" s="452"/>
      <c r="FK3" s="441"/>
      <c r="FL3" s="453"/>
      <c r="FM3" s="453"/>
      <c r="FN3" s="447"/>
      <c r="FO3" s="447"/>
      <c r="FP3" s="447"/>
      <c r="FQ3" s="447"/>
      <c r="FR3" s="447"/>
      <c r="FS3" s="447"/>
      <c r="FT3" s="447"/>
      <c r="FU3" s="447"/>
      <c r="FV3" s="455"/>
      <c r="FW3" s="447"/>
      <c r="FX3" s="455"/>
      <c r="FY3" s="447"/>
      <c r="FZ3" s="455"/>
      <c r="GA3" s="457"/>
      <c r="GB3" s="457"/>
      <c r="GC3" s="80"/>
      <c r="GD3" s="80"/>
      <c r="GE3" s="92" t="s">
        <v>2518</v>
      </c>
      <c r="GF3" s="93" t="s">
        <v>2519</v>
      </c>
      <c r="GG3" s="93" t="s">
        <v>2520</v>
      </c>
      <c r="GH3" s="78" t="s">
        <v>2519</v>
      </c>
      <c r="GI3" s="78" t="s">
        <v>2521</v>
      </c>
      <c r="GJ3" s="78" t="s">
        <v>2519</v>
      </c>
      <c r="GK3" s="78" t="s">
        <v>2522</v>
      </c>
      <c r="GL3" s="78" t="s">
        <v>2519</v>
      </c>
      <c r="GM3" s="78" t="s">
        <v>2523</v>
      </c>
      <c r="GN3" s="78" t="s">
        <v>2519</v>
      </c>
      <c r="GO3" s="78" t="s">
        <v>2524</v>
      </c>
      <c r="GP3" s="78" t="s">
        <v>2519</v>
      </c>
      <c r="GQ3" s="83" t="s">
        <v>2525</v>
      </c>
      <c r="GR3" s="94" t="s">
        <v>2519</v>
      </c>
      <c r="GS3" s="83" t="s">
        <v>2526</v>
      </c>
      <c r="GT3" s="94" t="s">
        <v>2519</v>
      </c>
      <c r="GU3" s="83" t="s">
        <v>2527</v>
      </c>
      <c r="GV3" s="94" t="s">
        <v>2519</v>
      </c>
      <c r="GW3" s="83" t="s">
        <v>2528</v>
      </c>
      <c r="GX3" s="94" t="s">
        <v>2519</v>
      </c>
      <c r="GY3" s="83" t="s">
        <v>2529</v>
      </c>
      <c r="GZ3" s="94" t="s">
        <v>2519</v>
      </c>
      <c r="HA3" s="83" t="s">
        <v>2530</v>
      </c>
      <c r="HB3" s="94" t="s">
        <v>2519</v>
      </c>
      <c r="HC3" s="83"/>
      <c r="HD3" s="83" t="s">
        <v>2457</v>
      </c>
      <c r="HE3" s="94" t="s">
        <v>2519</v>
      </c>
      <c r="HF3" s="95" t="s">
        <v>2531</v>
      </c>
      <c r="HG3" s="80"/>
      <c r="HH3" s="96" t="s">
        <v>2518</v>
      </c>
      <c r="HI3" s="97" t="s">
        <v>2519</v>
      </c>
      <c r="HJ3" s="98" t="s">
        <v>2520</v>
      </c>
      <c r="HK3" s="97" t="s">
        <v>2519</v>
      </c>
      <c r="HL3" s="98" t="s">
        <v>2521</v>
      </c>
      <c r="HM3" s="99" t="s">
        <v>2519</v>
      </c>
      <c r="HN3" s="98" t="s">
        <v>2522</v>
      </c>
      <c r="HO3" s="100" t="s">
        <v>2519</v>
      </c>
      <c r="HP3" s="98" t="s">
        <v>2523</v>
      </c>
      <c r="HQ3" s="99" t="s">
        <v>2519</v>
      </c>
      <c r="HR3" s="85"/>
      <c r="HS3" s="96" t="s">
        <v>2524</v>
      </c>
      <c r="HT3" s="100" t="s">
        <v>2519</v>
      </c>
      <c r="HU3" s="98" t="s">
        <v>2525</v>
      </c>
      <c r="HV3" s="100" t="s">
        <v>2519</v>
      </c>
      <c r="HW3" s="98" t="s">
        <v>2526</v>
      </c>
      <c r="HX3" s="100" t="s">
        <v>2519</v>
      </c>
      <c r="HY3" s="98" t="s">
        <v>2527</v>
      </c>
      <c r="HZ3" s="100" t="s">
        <v>2519</v>
      </c>
      <c r="IA3" s="98" t="s">
        <v>2528</v>
      </c>
      <c r="IB3" s="100" t="s">
        <v>2519</v>
      </c>
      <c r="IC3" s="98" t="s">
        <v>2529</v>
      </c>
      <c r="ID3" s="100" t="s">
        <v>2519</v>
      </c>
      <c r="IE3" s="98" t="s">
        <v>2530</v>
      </c>
      <c r="IF3" s="100" t="s">
        <v>2519</v>
      </c>
      <c r="IG3" s="85" t="s">
        <v>2457</v>
      </c>
      <c r="IH3" s="73" t="s">
        <v>2519</v>
      </c>
      <c r="II3" s="80"/>
      <c r="IJ3" s="101" t="s">
        <v>2518</v>
      </c>
      <c r="IK3" s="102" t="s">
        <v>2519</v>
      </c>
      <c r="IL3" s="103" t="s">
        <v>2520</v>
      </c>
      <c r="IM3" s="102" t="s">
        <v>2519</v>
      </c>
      <c r="IN3" s="103" t="s">
        <v>2521</v>
      </c>
      <c r="IO3" s="102" t="s">
        <v>2519</v>
      </c>
      <c r="IP3" s="103" t="s">
        <v>2522</v>
      </c>
      <c r="IQ3" s="102" t="s">
        <v>2519</v>
      </c>
      <c r="IR3" s="103" t="s">
        <v>2523</v>
      </c>
      <c r="IS3" s="102" t="s">
        <v>2519</v>
      </c>
      <c r="IT3" s="103" t="s">
        <v>2524</v>
      </c>
      <c r="IU3" s="102" t="s">
        <v>2519</v>
      </c>
      <c r="IV3" s="103" t="s">
        <v>2525</v>
      </c>
      <c r="IW3" s="102" t="s">
        <v>2519</v>
      </c>
      <c r="IX3" s="103" t="s">
        <v>2526</v>
      </c>
      <c r="IY3" s="102" t="s">
        <v>2519</v>
      </c>
      <c r="IZ3" s="103" t="s">
        <v>2527</v>
      </c>
      <c r="JA3" s="102" t="s">
        <v>2519</v>
      </c>
      <c r="JB3" s="104" t="s">
        <v>2528</v>
      </c>
      <c r="JC3" s="102" t="s">
        <v>2519</v>
      </c>
      <c r="JD3" s="104" t="s">
        <v>2529</v>
      </c>
      <c r="JE3" s="102" t="s">
        <v>2519</v>
      </c>
      <c r="JF3" s="104" t="s">
        <v>2530</v>
      </c>
      <c r="JG3" s="105" t="s">
        <v>2519</v>
      </c>
      <c r="JH3" s="85" t="s">
        <v>2532</v>
      </c>
      <c r="JI3" s="75">
        <v>42005</v>
      </c>
      <c r="JJ3" s="75">
        <v>42036</v>
      </c>
      <c r="JK3" s="75">
        <v>42064</v>
      </c>
      <c r="JL3" s="75">
        <v>42095</v>
      </c>
      <c r="JM3" s="75">
        <v>42125</v>
      </c>
      <c r="JN3" s="75">
        <v>42156</v>
      </c>
      <c r="JO3" s="75">
        <v>42186</v>
      </c>
      <c r="JP3" s="75">
        <v>42217</v>
      </c>
      <c r="JQ3" s="75">
        <v>42248</v>
      </c>
      <c r="JR3" s="75">
        <v>42278</v>
      </c>
      <c r="JS3" s="75">
        <v>42309</v>
      </c>
      <c r="JT3" s="75">
        <v>42339</v>
      </c>
      <c r="JU3" s="48" t="s">
        <v>2533</v>
      </c>
      <c r="JV3" s="48" t="s">
        <v>2534</v>
      </c>
    </row>
    <row r="4" spans="1:284" s="49" customFormat="1" ht="28.8">
      <c r="A4" s="415" t="s">
        <v>2535</v>
      </c>
      <c r="B4" s="106" t="s">
        <v>2536</v>
      </c>
      <c r="C4" s="107">
        <f t="shared" ref="C4:G4" si="0">C8+C10+C14+C36+C18+C22+C26+C28+C38+C32+C42+C44+C48+C50+C52+C54+C56</f>
        <v>1473.3801000000001</v>
      </c>
      <c r="D4" s="108">
        <f t="shared" ref="D4:H4" si="1">C4/R4-1</f>
        <v>-0.127219049178382</v>
      </c>
      <c r="E4" s="107">
        <f t="shared" si="0"/>
        <v>1543.1714999999999</v>
      </c>
      <c r="F4" s="108">
        <f t="shared" si="1"/>
        <v>-0.102741642382914</v>
      </c>
      <c r="G4" s="107">
        <f t="shared" si="0"/>
        <v>1575.6657</v>
      </c>
      <c r="H4" s="108">
        <f t="shared" si="1"/>
        <v>-8.4920335461790494E-2</v>
      </c>
      <c r="I4" s="107">
        <f t="shared" ref="I4:M4" si="2">I8+I10+I14+I36+I18+I22+I26+I28+I38+I32+I42+I44+I48+I50+I52+I54+I56</f>
        <v>1662.9693</v>
      </c>
      <c r="J4" s="108">
        <f t="shared" ref="J4:N4" si="3">I4/X4-1</f>
        <v>-8.8619147571889795E-2</v>
      </c>
      <c r="K4" s="107">
        <f t="shared" si="2"/>
        <v>1699.6398999999999</v>
      </c>
      <c r="L4" s="108">
        <f t="shared" si="3"/>
        <v>-6.1915076717384603E-2</v>
      </c>
      <c r="M4" s="107">
        <f t="shared" si="2"/>
        <v>1618.5128</v>
      </c>
      <c r="N4" s="108">
        <f t="shared" si="3"/>
        <v>-5.7932968197209098E-2</v>
      </c>
      <c r="O4" s="107">
        <f t="shared" ref="O4:O57" si="4">G4+E4+C4+I4+K4+M4</f>
        <v>9573.3392999999996</v>
      </c>
      <c r="P4" s="108">
        <f t="shared" ref="P4:P57" si="5">O4/SUM(R4+T4+V4+X4+Z4+AB4)-1</f>
        <v>-8.6900316712179501E-2</v>
      </c>
      <c r="Q4" s="108"/>
      <c r="R4" s="107">
        <f t="shared" ref="R4:V4" si="6">R8+R10+R14+R36+R18+R22+R26+R28+R38+R32+R42+R44+R48+R50+R52+R54+R56</f>
        <v>1688.1442</v>
      </c>
      <c r="S4" s="108">
        <f t="shared" ref="S4:W4" si="7">R4/AS4-1</f>
        <v>0.190499721053353</v>
      </c>
      <c r="T4" s="107">
        <f t="shared" si="6"/>
        <v>1719.8742</v>
      </c>
      <c r="U4" s="108">
        <f t="shared" si="7"/>
        <v>0.170584463846713</v>
      </c>
      <c r="V4" s="107">
        <f t="shared" si="6"/>
        <v>1721.8891000000001</v>
      </c>
      <c r="W4" s="108">
        <f t="shared" si="7"/>
        <v>0.19615960797894</v>
      </c>
      <c r="X4" s="107">
        <f t="shared" ref="X4:AB4" si="8">X8+X10+X14+X36+X18+X22+X26+X28+X38+X32+X42+X44+X48+X50+X52+X54+X56</f>
        <v>1824.67</v>
      </c>
      <c r="Y4" s="108">
        <f t="shared" ref="Y4:AC4" si="9">X4/AY4-1</f>
        <v>0.17712557169459101</v>
      </c>
      <c r="Z4" s="107">
        <f t="shared" si="8"/>
        <v>1811.8188</v>
      </c>
      <c r="AA4" s="108">
        <f t="shared" si="9"/>
        <v>0.12917685307447599</v>
      </c>
      <c r="AB4" s="107">
        <f t="shared" si="8"/>
        <v>1718.0442</v>
      </c>
      <c r="AC4" s="108">
        <f t="shared" si="9"/>
        <v>0.12894782338479699</v>
      </c>
      <c r="AD4" s="107">
        <f t="shared" ref="AD4:AH4" si="10">AD8+AD10+AD14+AD36+AD18+AD22+AD26+AD28+AD38+AD32+AD42+AD44+AD48+AD50+AD52+AD54+AD56</f>
        <v>1781.8880999999999</v>
      </c>
      <c r="AE4" s="108">
        <f t="shared" ref="AE4:AI4" si="11">AD4/BE4-1</f>
        <v>0.151867270183039</v>
      </c>
      <c r="AF4" s="107">
        <f t="shared" si="10"/>
        <v>1784.7773</v>
      </c>
      <c r="AG4" s="108">
        <f t="shared" si="11"/>
        <v>0.108549342128963</v>
      </c>
      <c r="AH4" s="107">
        <f t="shared" si="10"/>
        <v>1666.8000999999999</v>
      </c>
      <c r="AI4" s="108">
        <f t="shared" si="11"/>
        <v>9.7418538339724595E-2</v>
      </c>
      <c r="AJ4" s="107">
        <f t="shared" ref="AJ4:AN4" si="12">AJ8+AJ10+AJ14+AJ36+AJ18+AJ22+AJ26+AJ28+AJ38+AJ32+AJ42+AJ44+AJ48+AJ50+AJ52+AJ54+AJ56</f>
        <v>1723.7630999999999</v>
      </c>
      <c r="AK4" s="108">
        <f t="shared" ref="AK4:AO4" si="13">AJ4/BK4-1</f>
        <v>-8.5402999547625993E-2</v>
      </c>
      <c r="AL4" s="107">
        <f t="shared" si="12"/>
        <v>1638.5170000000001</v>
      </c>
      <c r="AM4" s="108">
        <f t="shared" si="13"/>
        <v>-6.5487994140553799E-2</v>
      </c>
      <c r="AN4" s="107">
        <f t="shared" si="12"/>
        <v>1550.3679999999999</v>
      </c>
      <c r="AO4" s="108">
        <f t="shared" si="13"/>
        <v>-6.0019457222787502E-2</v>
      </c>
      <c r="AP4" s="109">
        <f t="shared" ref="AP4:AP57" si="14">V4+R4+T4+X4+Z4+AB4+AD4+AF4+AH4+AJ4+AL4+AN4</f>
        <v>20630.554100000001</v>
      </c>
      <c r="AQ4" s="108">
        <f t="shared" ref="AQ4:AQ57" si="15">AP4/(AS4+AU4+AW4+AY4+BA4+BC4+BE4+BG4+BI4+BK4+BM4+BO4)-1</f>
        <v>8.7738374850000495E-2</v>
      </c>
      <c r="AR4" s="110"/>
      <c r="AS4" s="110">
        <f t="shared" ref="AS4:AW4" si="16">AS8+AS10+AS14+AS36+AS18+AS22+AS26+AS28+AS38+AS32+AS42+AS44+AS48+AS50+AS52+AS54+AS56</f>
        <v>1418.0130999999999</v>
      </c>
      <c r="AT4" s="111">
        <v>5.9400017485544698E-4</v>
      </c>
      <c r="AU4" s="110">
        <f t="shared" si="16"/>
        <v>1469.2439999999999</v>
      </c>
      <c r="AV4" s="111">
        <f t="shared" ref="AV4:AZ4" si="17">AU4/BV4-1</f>
        <v>-7.5777263503069604E-3</v>
      </c>
      <c r="AW4" s="110">
        <f t="shared" si="16"/>
        <v>1439.5145</v>
      </c>
      <c r="AX4" s="111">
        <f t="shared" si="17"/>
        <v>-7.0105521127448403E-2</v>
      </c>
      <c r="AY4" s="110">
        <f t="shared" ref="AY4:BC4" si="18">AY8+AY10+AY14+AY36+AY18+AY22+AY26+AY28+AY38+AY32+AY42+AY44+AY48+AY50+AY52+AY54+AY56</f>
        <v>1550.1065000000001</v>
      </c>
      <c r="AZ4" s="111">
        <f t="shared" si="17"/>
        <v>-3.7036749433366302E-2</v>
      </c>
      <c r="BA4" s="112">
        <f t="shared" si="18"/>
        <v>1604.5482999999999</v>
      </c>
      <c r="BB4" s="111">
        <f t="shared" ref="BB4:BF4" si="19">BA4/CB4-1</f>
        <v>-1.3071109084620801E-2</v>
      </c>
      <c r="BC4" s="113">
        <f t="shared" si="18"/>
        <v>1521.8100999999999</v>
      </c>
      <c r="BD4" s="111">
        <f t="shared" si="19"/>
        <v>-4.8443639168070998E-2</v>
      </c>
      <c r="BE4" s="113">
        <f t="shared" ref="BE4:BI4" si="20">BE8+BE10+BE14+BE36+BE18+BE22+BE26+BE28+BE38+BE32+BE42+BE44+BE48+BE50+BE52+BE54+BE56</f>
        <v>1546.9561000000001</v>
      </c>
      <c r="BF4" s="111">
        <f t="shared" si="19"/>
        <v>-7.9775770623408099E-2</v>
      </c>
      <c r="BG4" s="113">
        <f t="shared" si="20"/>
        <v>1610.0116</v>
      </c>
      <c r="BH4" s="111">
        <f t="shared" ref="BH4:BL4" si="21">BG4/CH4-1</f>
        <v>-4.73961945941365E-2</v>
      </c>
      <c r="BI4" s="113">
        <f t="shared" si="20"/>
        <v>1518.8371999999999</v>
      </c>
      <c r="BJ4" s="111">
        <f t="shared" si="21"/>
        <v>-2.4644212241931002E-2</v>
      </c>
      <c r="BK4" s="113">
        <f t="shared" ref="BK4:BO4" si="22">BK8+BK10+BK14+BK36+BK18+BK22+BK26+BK28+BK38+BK32+BK42+BK44+BK48+BK50+BK52+BK54+BK56</f>
        <v>1884.7242000000001</v>
      </c>
      <c r="BL4" s="111">
        <f t="shared" si="21"/>
        <v>0.156001316010281</v>
      </c>
      <c r="BM4" s="113">
        <f t="shared" si="22"/>
        <v>1753.3397</v>
      </c>
      <c r="BN4" s="111">
        <f t="shared" ref="BN4:BR4" si="23">BM4/CN4-1</f>
        <v>0.16332229309099899</v>
      </c>
      <c r="BO4" s="113">
        <f t="shared" si="22"/>
        <v>1649.3617999999999</v>
      </c>
      <c r="BP4" s="111">
        <f t="shared" si="23"/>
        <v>0.17257290307096201</v>
      </c>
      <c r="BQ4" s="110">
        <f t="shared" ref="BQ4:BQ57" si="24">AS4+AU4+AW4+AY4+BA4+BC4+BE4+BG4+BI4+BK4+BM4+BO4</f>
        <v>18966.467100000002</v>
      </c>
      <c r="BR4" s="111">
        <f t="shared" si="23"/>
        <v>1.1379728608101001E-2</v>
      </c>
      <c r="BS4" s="114"/>
      <c r="BT4" s="115">
        <f>BT8+BT10+BT14+BT36+BT18+BT22+BT26+BT28+BT38+BT32+BT42+BT44+BT48+BT50+BT52+BT54+BT56</f>
        <v>1417.1713</v>
      </c>
      <c r="BU4" s="111">
        <f t="shared" ref="BU4:BU57" si="25">BT4/CV4-1</f>
        <v>-0.143042171197301</v>
      </c>
      <c r="BV4" s="115">
        <f>BV8+BV10+BV14+BV36+BV18+BV22+BV26+BV28+BV38+BV32+BV42+BV44+BV48+BV50+BV52+BV54+BV56</f>
        <v>1480.46254</v>
      </c>
      <c r="BW4" s="111">
        <f t="shared" ref="BW4:BW57" si="26">BV4/CW4-1</f>
        <v>-0.134227724162476</v>
      </c>
      <c r="BX4" s="110">
        <f>SUM(BX8,BX10,BX18,BX14,BX36,BX22,BX26,BX28,BX38,BX32,BX42,BX44,BX48,BX52,BX50,BX54,BX56)</f>
        <v>1548.0407</v>
      </c>
      <c r="BY4" s="111">
        <f t="shared" ref="BY4:BY57" si="27">BX4/CX4-1</f>
        <v>4.2863996403343903E-3</v>
      </c>
      <c r="BZ4" s="116">
        <v>1609.7255</v>
      </c>
      <c r="CA4" s="111">
        <v>0.200779685072039</v>
      </c>
      <c r="CB4" s="116">
        <f t="shared" ref="CB4:CF4" si="28">SUM(CB8,CB10,CB18,CB14,CB36,CB22,CB26,CB28,CB38,CB32,CB42,CB44,CB48,CB52,CB50,CB54,CB56)</f>
        <v>1625.7992999999999</v>
      </c>
      <c r="CC4" s="111">
        <f t="shared" ref="CC4:CC57" si="29">CB4/CZ4-1</f>
        <v>0.12870333813218801</v>
      </c>
      <c r="CD4" s="116">
        <f t="shared" si="28"/>
        <v>1599.2853</v>
      </c>
      <c r="CE4" s="111">
        <f t="shared" ref="CE4:CE57" si="30">CD4/DA4-1</f>
        <v>5.9321559011370303E-2</v>
      </c>
      <c r="CF4" s="116">
        <f t="shared" si="28"/>
        <v>1681.0643</v>
      </c>
      <c r="CG4" s="111">
        <f t="shared" ref="CG4:CG57" si="31">CF4/DB4-1</f>
        <v>2.12292128422105E-2</v>
      </c>
      <c r="CH4" s="110">
        <f t="shared" ref="CH4:CL4" si="32">SUM(CH8,CH10,CH18,CH14,CH36,CH22,CH26,CH28,CH38,CH32,CH42,CH44,CH48,CH52,CH50,CH54,CH56)</f>
        <v>1690.1167</v>
      </c>
      <c r="CI4" s="111">
        <f t="shared" ref="CI4:CI57" si="33">CH4/DC4-1</f>
        <v>7.3586749220846001E-2</v>
      </c>
      <c r="CJ4" s="110">
        <f t="shared" si="32"/>
        <v>1557.2135000000001</v>
      </c>
      <c r="CK4" s="111">
        <f t="shared" ref="CK4:CK57" si="34">CJ4/DD4-1</f>
        <v>-5.23573501945565E-2</v>
      </c>
      <c r="CL4" s="110">
        <f t="shared" si="32"/>
        <v>1630.3824</v>
      </c>
      <c r="CM4" s="111">
        <f t="shared" ref="CM4:CM57" si="35">CL4/DE4-1</f>
        <v>0.26134628197459098</v>
      </c>
      <c r="CN4" s="110">
        <f>SUM(CN8,CN10,CN18,CN14,CN36,CN22,CN26,CN28,CN38,CN32,CN42,CN44,CN48,CN52,CN50,CN54,CN56)</f>
        <v>1507.1831</v>
      </c>
      <c r="CO4" s="111">
        <f t="shared" ref="CO4:CO57" si="36">CN4/DF4-1</f>
        <v>0.44744348861609201</v>
      </c>
      <c r="CP4" s="115">
        <f>SUM(CP8,CP10,CP18,CP14,CP36,CP22,CP26,CP28,CP38,CP32,CP42,CP44,CP48,CP52,CP50,CP54,CP56)</f>
        <v>1406.6177</v>
      </c>
      <c r="CQ4" s="111">
        <f t="shared" ref="CQ4:CQ57" si="37">CP4/DG4-1</f>
        <v>0.38070666830917599</v>
      </c>
      <c r="CR4" s="117">
        <f t="shared" ref="CR4:CR57" si="38">BT4+BV4+BX4+BZ4+CB4+CD4+CF4+CH4+CJ4+CL4+CN4+CP4</f>
        <v>18753.06234</v>
      </c>
      <c r="CS4" s="111">
        <f t="shared" ref="CS4:CS57" si="39">CR4/SUM(CV4:DG4)-1</f>
        <v>7.7012905762602807E-2</v>
      </c>
      <c r="CT4" s="118">
        <f t="shared" ref="CT4:CT57" si="40">CP4/CN4-1</f>
        <v>-6.6724076192202303E-2</v>
      </c>
      <c r="CU4" s="118"/>
      <c r="CV4" s="119">
        <v>1653.7235000000001</v>
      </c>
      <c r="CW4" s="120">
        <v>1709.9907000000001</v>
      </c>
      <c r="CX4" s="120">
        <v>1541.4335000000001</v>
      </c>
      <c r="CY4" s="120">
        <v>1340.5669</v>
      </c>
      <c r="CZ4" s="115">
        <v>1440.4132999999999</v>
      </c>
      <c r="DA4" s="115">
        <v>1509.7260000000001</v>
      </c>
      <c r="DB4" s="115">
        <v>1646.1185</v>
      </c>
      <c r="DC4" s="115">
        <v>1574.2711999999999</v>
      </c>
      <c r="DD4" s="115">
        <v>1643.2497000000001</v>
      </c>
      <c r="DE4" s="115">
        <v>1292.5732</v>
      </c>
      <c r="DF4" s="115">
        <v>1041.2725</v>
      </c>
      <c r="DG4" s="115">
        <v>1018.7665</v>
      </c>
      <c r="DH4" s="115">
        <v>17412.105500000001</v>
      </c>
      <c r="DI4" s="121">
        <v>-0.174718613432535</v>
      </c>
      <c r="DJ4" s="122"/>
      <c r="DK4" s="123">
        <f t="shared" ref="DK4:DO4" si="41">DK8+DK10+DK14+DK36+DK18+DK22+DK26+DK28+DK38+DK32+DK42+DK44+DK48+DK50+DK52+DK54+DK56</f>
        <v>1810.6723</v>
      </c>
      <c r="DL4" s="124">
        <f t="shared" ref="DL4:DL11" si="42">(DK4-DT4)/DT4</f>
        <v>-9.1568004602886402E-2</v>
      </c>
      <c r="DM4" s="125">
        <f t="shared" si="41"/>
        <v>1904.8373999999999</v>
      </c>
      <c r="DN4" s="126"/>
      <c r="DO4" s="125">
        <f t="shared" si="41"/>
        <v>1851.3824999999999</v>
      </c>
      <c r="DP4" s="126">
        <f t="shared" ref="DP4:DP57" si="43">(DO4-EP4)/EP4</f>
        <v>8.8490522977172095</v>
      </c>
      <c r="DQ4" s="127">
        <f t="shared" ref="DQ4:DQ57" si="44">DK4+DM4+DO4</f>
        <v>5566.8922000000002</v>
      </c>
      <c r="DR4" s="125">
        <f t="shared" ref="DR4:DV4" si="45">DR8+DR10+DR14+DR36+DR18+DR22+DR26+DR28+DR38+DR32+DR42+DR44+DR48+DR50+DR52+DR54+DR56</f>
        <v>1950.9743000000001</v>
      </c>
      <c r="DS4" s="126">
        <f t="shared" ref="DS4:DW4" si="46">(DR4-ER4)/ER4</f>
        <v>0.66606516168303598</v>
      </c>
      <c r="DT4" s="125">
        <f t="shared" si="45"/>
        <v>1993.1841999999999</v>
      </c>
      <c r="DU4" s="126">
        <f t="shared" si="46"/>
        <v>0.53636745958408905</v>
      </c>
      <c r="DV4" s="125">
        <f t="shared" si="45"/>
        <v>1872.4958999999999</v>
      </c>
      <c r="DW4" s="126">
        <f t="shared" si="46"/>
        <v>0.41721812151016402</v>
      </c>
      <c r="DX4" s="125">
        <f t="shared" ref="DX4:EB4" si="47">DX8+DX10+DX14+DX36+DX18+DX22+DX26+DX28+DX38+DX32+DX42+DX44+DX48+DX50+DX52+DX54+DX56</f>
        <v>1905.9223</v>
      </c>
      <c r="DY4" s="126">
        <f t="shared" ref="DY4:EC4" si="48">(DX4-EX4)/EX4</f>
        <v>0.21108895633109201</v>
      </c>
      <c r="DZ4" s="125">
        <f t="shared" si="47"/>
        <v>1299.9739</v>
      </c>
      <c r="EA4" s="126">
        <f t="shared" si="48"/>
        <v>-0.31935510219041202</v>
      </c>
      <c r="EB4" s="125">
        <f t="shared" si="47"/>
        <v>1593.5257999999999</v>
      </c>
      <c r="EC4" s="126">
        <f t="shared" si="48"/>
        <v>-0.29070517452799</v>
      </c>
      <c r="ED4" s="125">
        <f t="shared" ref="ED4:EH4" si="49">ED8+ED10+ED14+ED36+ED18+ED22+ED26+ED28+ED38+ED32+ED42+ED44+ED48+ED50+ED52+ED54+ED56</f>
        <v>1727.6503</v>
      </c>
      <c r="EE4" s="126">
        <f t="shared" ref="EE4:EI4" si="50">(ED4-FD4)/FD4</f>
        <v>-0.25006233382349602</v>
      </c>
      <c r="EF4" s="125">
        <f t="shared" si="49"/>
        <v>1602.9103</v>
      </c>
      <c r="EG4" s="126">
        <f t="shared" si="50"/>
        <v>-0.25905138107516001</v>
      </c>
      <c r="EH4" s="125">
        <f t="shared" si="49"/>
        <v>1584.8570999999999</v>
      </c>
      <c r="EI4" s="126">
        <f t="shared" si="50"/>
        <v>-0.200279397617324</v>
      </c>
      <c r="EJ4" s="125">
        <f t="shared" ref="EJ4:EN4" si="51">EJ8+EJ10+EJ14+EJ36+EJ18+EJ22+EJ26+EJ28+EJ38+EJ32+EJ42+EJ44+EJ48+EJ50+EJ52+EJ54+EJ56</f>
        <v>21098.386299999998</v>
      </c>
      <c r="EK4" s="126">
        <f t="shared" ref="EK4:EK57" si="52">(EJ4-FJ4)/FJ4</f>
        <v>-2.91050326310545E-2</v>
      </c>
      <c r="EL4" s="128">
        <f t="shared" si="51"/>
        <v>5574.2123000000001</v>
      </c>
      <c r="EM4" s="126">
        <f t="shared" ref="EM4:EM11" si="53">(EL4-FL4)/FL4</f>
        <v>-0.11492589350655399</v>
      </c>
      <c r="EN4" s="129">
        <f t="shared" si="51"/>
        <v>0</v>
      </c>
      <c r="EO4" s="126">
        <f t="shared" ref="EO4:EO11" si="54">(EN4-FM4)/FM4</f>
        <v>-1</v>
      </c>
      <c r="EP4" s="129">
        <f t="shared" ref="EP4:ET4" si="55">EP8+EP10+EP14+EP36+EP18+EP22+EP26+EP28+EP38+EP32+EP42+EP44+EP48+EP50+EP52+EP54+EP56</f>
        <v>187.97569999999999</v>
      </c>
      <c r="EQ4" s="126">
        <f t="shared" ref="EQ4:EQ11" si="56">(EP4-FN4)/FN4</f>
        <v>-0.97066002744204005</v>
      </c>
      <c r="ER4" s="129">
        <f t="shared" si="55"/>
        <v>1171.0072</v>
      </c>
      <c r="ES4" s="126">
        <f t="shared" ref="ES4:ES11" si="57">(ER4-FO4)/FO4</f>
        <v>-0.78748699159796598</v>
      </c>
      <c r="ET4" s="129">
        <f t="shared" si="55"/>
        <v>1297.3356000000001</v>
      </c>
      <c r="EU4" s="126">
        <f t="shared" ref="EU4:EU11" si="58">(ET4-FP4)/FP4</f>
        <v>-0.76410584431052897</v>
      </c>
      <c r="EV4" s="129">
        <f t="shared" ref="EV4:EZ4" si="59">EV8+EV10+EV14+EV36+EV18+EV22+EV26+EV28+EV38+EV32+EV42+EV44+EV48+EV50+EV52+EV54+EV56</f>
        <v>1321.2474999999999</v>
      </c>
      <c r="EW4" s="126">
        <f t="shared" ref="EW4:EW11" si="60">(EV4-FQ4)/FQ4</f>
        <v>-0.75265309426463201</v>
      </c>
      <c r="EX4" s="129">
        <f t="shared" si="59"/>
        <v>1573.7261000000001</v>
      </c>
      <c r="EY4" s="126">
        <f t="shared" ref="EY4:EY11" si="61">(EX4-FR4)/FR4</f>
        <v>-0.70892206493037002</v>
      </c>
      <c r="EZ4" s="129">
        <f t="shared" si="59"/>
        <v>1909.915</v>
      </c>
      <c r="FA4" s="126">
        <f t="shared" ref="FA4:FA11" si="62">(EZ4-FS4)/FS4</f>
        <v>-0.64141965984118399</v>
      </c>
      <c r="FB4" s="129">
        <f t="shared" ref="FB4:FF4" si="63">FB8+FB10+FB14+FB36+FB18+FB22+FB26+FB28+FB38+FB32+FB42+FB44+FB48+FB50+FB52+FB54+FB56</f>
        <v>2246.6338999999998</v>
      </c>
      <c r="FC4" s="126">
        <f t="shared" ref="FC4:FC11" si="64">(FB4-FT4)/FT4</f>
        <v>-0.59268854518270597</v>
      </c>
      <c r="FD4" s="129">
        <f t="shared" si="63"/>
        <v>2303.7251999999999</v>
      </c>
      <c r="FE4" s="126">
        <f t="shared" ref="FE4:FI4" si="65">(FD4-FU4)/FU4</f>
        <v>-0.60709518604684498</v>
      </c>
      <c r="FF4" s="129">
        <f t="shared" si="63"/>
        <v>2163.3218000000002</v>
      </c>
      <c r="FG4" s="126">
        <f t="shared" si="65"/>
        <v>-0.58161518082017805</v>
      </c>
      <c r="FH4" s="129">
        <f t="shared" ref="FH4:FU4" si="66">FH8+FH10+FH14+FH36+FH18+FH22+FH26+FH28+FH38+FH32+FH42+FH44+FH48+FH50+FH52+FH54+FH56</f>
        <v>1981.7635</v>
      </c>
      <c r="FI4" s="126">
        <f t="shared" si="65"/>
        <v>-0.63086082334305005</v>
      </c>
      <c r="FJ4" s="129">
        <f t="shared" ref="FJ4:FJ57" si="67">EL4+EN4+EP4+ER4+ET4+EV4+EX4+EZ4+FB4+FD4+FF4+FH4</f>
        <v>21730.863799999999</v>
      </c>
      <c r="FK4" s="126">
        <f t="shared" ref="FK4:FK11" si="68">(FJ4-(FL4+FM4+FN4+FO4+FP4+FQ4+FR4+FS4+FT4+FU4+FW4+FY4))/(FL4+FM4+FN4+FO4+FP4+FQ4+FR4+FS4+FT4+FU4+FW4+FY4)</f>
        <v>-0.68770478891130804</v>
      </c>
      <c r="FL4" s="130">
        <f t="shared" si="66"/>
        <v>6298.0176000000001</v>
      </c>
      <c r="FM4" s="130">
        <f t="shared" si="66"/>
        <v>7876.7120999999997</v>
      </c>
      <c r="FN4" s="131">
        <f t="shared" si="66"/>
        <v>6406.8123999999998</v>
      </c>
      <c r="FO4" s="131">
        <f t="shared" si="66"/>
        <v>5510.2848000000004</v>
      </c>
      <c r="FP4" s="131">
        <f t="shared" si="66"/>
        <v>5499.6513000000004</v>
      </c>
      <c r="FQ4" s="131">
        <f t="shared" si="66"/>
        <v>5341.6778999999997</v>
      </c>
      <c r="FR4" s="132">
        <f t="shared" si="66"/>
        <v>5406.5455000000002</v>
      </c>
      <c r="FS4" s="132">
        <f t="shared" si="66"/>
        <v>5326.3238000000001</v>
      </c>
      <c r="FT4" s="132">
        <f t="shared" si="66"/>
        <v>5515.7641000000003</v>
      </c>
      <c r="FU4" s="132">
        <f t="shared" si="66"/>
        <v>5863.3163000000004</v>
      </c>
      <c r="FV4" s="133">
        <f t="shared" ref="FV4:FZ4" si="69">(FU4-GW4)/GW4</f>
        <v>-0.13536791929706199</v>
      </c>
      <c r="FW4" s="132">
        <f>FW8+FW10+FW14+FW36+FW18+FW22+FW26+FW28+FW38+FW32+FW42+FW44+FW48+FW50+FW52+FW54+FW56</f>
        <v>5170.6508000000003</v>
      </c>
      <c r="FX4" s="133">
        <f t="shared" si="69"/>
        <v>-0.135959178825383</v>
      </c>
      <c r="FY4" s="132">
        <f>FY8+FY10+FY14+FY36+FY18+FY22+FY26+FY28+FY38+FY32+FY42+FY44+FY48+FY50+FY52+FY54+FY56</f>
        <v>5368.6079</v>
      </c>
      <c r="FZ4" s="133">
        <f t="shared" si="69"/>
        <v>-0.152569190936333</v>
      </c>
      <c r="GA4" s="134">
        <f t="shared" ref="GA4:GA11" si="70">FL4+FM4+FN4+FO4+FP4+FQ4+FR4+FS4+FT4+FU4+FW4+FY4</f>
        <v>69584.364499999996</v>
      </c>
      <c r="GB4" s="135">
        <f t="shared" ref="GB4:GB11" si="71">(GA4-HC4)/HC4</f>
        <v>-0.14082028351083101</v>
      </c>
      <c r="GC4" s="79"/>
      <c r="GD4" s="136" t="s">
        <v>2537</v>
      </c>
      <c r="GE4" s="137">
        <f t="shared" ref="GE4:GI4" si="72">GE8+GE10+GE14+GE36+GE18+GE22+GE26+GE28+GE38+GE32+GE42+GE44+GE48+GE50+GE52+GE54+GE56</f>
        <v>6904.8885</v>
      </c>
      <c r="GF4" s="133">
        <f t="shared" ref="GF4:GJ4" si="73">(GE4-HH4)/HH4</f>
        <v>-6.9873672795725594E-2</v>
      </c>
      <c r="GG4" s="130">
        <f t="shared" si="72"/>
        <v>8810.2862999999998</v>
      </c>
      <c r="GH4" s="133">
        <f t="shared" si="73"/>
        <v>-9.7155847428559594E-2</v>
      </c>
      <c r="GI4" s="130">
        <f t="shared" si="72"/>
        <v>7469.6404000000002</v>
      </c>
      <c r="GJ4" s="133">
        <f t="shared" si="73"/>
        <v>-5.8065836372888098E-2</v>
      </c>
      <c r="GK4" s="130">
        <f t="shared" ref="GK4:GO4" si="74">GK8+GK10+GK14+GK36+GK18+GK22+GK26+GK28+GK38+GK32+GK42+GK44+GK48+GK50+GK52+GK54+GK56</f>
        <v>6445.2435999999998</v>
      </c>
      <c r="GL4" s="133">
        <f t="shared" ref="GL4:GL11" si="75">(GK4-HN4)/HN4</f>
        <v>-4.3743938222228697E-2</v>
      </c>
      <c r="GM4" s="130">
        <f t="shared" si="74"/>
        <v>6467.6247999999996</v>
      </c>
      <c r="GN4" s="133">
        <f t="shared" ref="GN4:GN11" si="76">(GM4-HP4)/HP4</f>
        <v>-6.7801042385155302E-2</v>
      </c>
      <c r="GO4" s="130">
        <f t="shared" si="74"/>
        <v>6521.3564999999999</v>
      </c>
      <c r="GP4" s="133">
        <f t="shared" ref="GP4:GT4" si="77">(GO4-HS4)/HS4</f>
        <v>-6.1446438211240698E-2</v>
      </c>
      <c r="GQ4" s="130">
        <f t="shared" ref="GQ4:GU4" si="78">GQ8+GQ10+GQ14+GQ36+GQ18+GQ22+GQ26+GQ28+GQ38+GQ32+GQ42+GQ44+GQ48+GQ50+GQ52+GQ54+GQ56</f>
        <v>6468.1192000000001</v>
      </c>
      <c r="GR4" s="133">
        <f t="shared" si="77"/>
        <v>-6.9440299228416505E-2</v>
      </c>
      <c r="GS4" s="130">
        <f t="shared" si="78"/>
        <v>6372.5114000000003</v>
      </c>
      <c r="GT4" s="133">
        <f t="shared" si="77"/>
        <v>-7.6738544211185103E-2</v>
      </c>
      <c r="GU4" s="130">
        <f t="shared" si="78"/>
        <v>6428.9207999999999</v>
      </c>
      <c r="GV4" s="133">
        <f t="shared" ref="GV4:GZ4" si="79">(GU4-HY4)/HY4</f>
        <v>-5.7130748845400002E-2</v>
      </c>
      <c r="GW4" s="130">
        <f t="shared" ref="GW4:HA4" si="80">GW8+GW10+GW14+GW36+GW18+GW22+GW26+GW28+GW38+GW32+GW42+GW44+GW48+GW50+GW52+GW54+GW56</f>
        <v>6781.2847000000002</v>
      </c>
      <c r="GX4" s="133">
        <f t="shared" si="79"/>
        <v>-6.1931851774468E-2</v>
      </c>
      <c r="GY4" s="130">
        <f t="shared" si="80"/>
        <v>5984.2668000000003</v>
      </c>
      <c r="GZ4" s="133">
        <f t="shared" si="79"/>
        <v>-4.9529895637508099E-2</v>
      </c>
      <c r="HA4" s="130">
        <f t="shared" si="80"/>
        <v>6335.1578</v>
      </c>
      <c r="HB4" s="133">
        <f t="shared" ref="HB4:HB11" si="81">(HA4-IE4)/IE4</f>
        <v>-7.3424124196628707E-2</v>
      </c>
      <c r="HC4" s="130">
        <f t="shared" ref="HC4:HC11" si="82">GE4+GG4+GI4+GK4+GM4+GO4+GQ4+GS4+GU4+GW4+GY4+HA4</f>
        <v>80989.300799999997</v>
      </c>
      <c r="HD4" s="130">
        <f t="shared" ref="HD4:HD11" si="83">HA4+GY4+GW4+GU4+GS4+GQ4+GO4+GM4+GK4+GI4+GG4+GE4</f>
        <v>80989.300799999997</v>
      </c>
      <c r="HE4" s="138">
        <f>(HD4-IG4)/IG4</f>
        <v>-6.6644535306450703E-2</v>
      </c>
      <c r="HF4" s="139" t="s">
        <v>2538</v>
      </c>
      <c r="HG4" s="140"/>
      <c r="HH4" s="141">
        <f t="shared" ref="HH4:HL4" si="84">HH8+HH10+HH14+HH36+HH18+HH22+HH26+HH28+HH38+HH32+HH42+HH44+HH48+HH50+HH52+HH54+HH56</f>
        <v>7423.6028999999999</v>
      </c>
      <c r="HI4" s="142">
        <f t="shared" ref="HI4:HM4" si="85">(HH4-IJ4)/IJ4</f>
        <v>2.9773700448272301E-3</v>
      </c>
      <c r="HJ4" s="143">
        <f t="shared" si="84"/>
        <v>9758.3688999999995</v>
      </c>
      <c r="HK4" s="142">
        <f t="shared" si="85"/>
        <v>-4.8693777641600197E-2</v>
      </c>
      <c r="HL4" s="143">
        <f t="shared" si="84"/>
        <v>7930.1088</v>
      </c>
      <c r="HM4" s="126">
        <f t="shared" si="85"/>
        <v>-3.1229211187925099E-2</v>
      </c>
      <c r="HN4" s="144">
        <f t="shared" ref="HN4:HS4" si="86">HN8+HN10+HN14+HN36+HN18+HN22+HN26+HN28+HN38+HN32+HN42+HN44+HN48+HN50+HN52+HN54+HN56</f>
        <v>6740.0812999999998</v>
      </c>
      <c r="HO4" s="145">
        <f t="shared" ref="HO4:HO11" si="87">(HN4-IP4)/IP4</f>
        <v>-3.0064361073038198E-2</v>
      </c>
      <c r="HP4" s="143">
        <f t="shared" si="86"/>
        <v>6938.0304999999998</v>
      </c>
      <c r="HQ4" s="146">
        <f t="shared" ref="HQ4:HQ11" si="88">(HP4-IR4)/IR4</f>
        <v>-1.9340601752463701E-2</v>
      </c>
      <c r="HR4" s="147">
        <f>HP4+HN4+HL4+HJ4+HH4</f>
        <v>38790.1924</v>
      </c>
      <c r="HS4" s="144">
        <f t="shared" si="86"/>
        <v>6948.3050999999996</v>
      </c>
      <c r="HT4" s="145">
        <f t="shared" ref="HT4:HX4" si="89">(HS4-IT4)/IT4</f>
        <v>-2.18565895253045E-2</v>
      </c>
      <c r="HU4" s="143">
        <f t="shared" ref="HU4:HY4" si="90">HU8+HU10+HU14+HU36+HU18+HU22+HU26+HU28+HU38+HU32+HU42+HU44+HU48+HU50+HU52+HU54+HU56</f>
        <v>6950.7837</v>
      </c>
      <c r="HV4" s="145">
        <f t="shared" si="89"/>
        <v>-1.4791611665400399E-2</v>
      </c>
      <c r="HW4" s="143">
        <f t="shared" si="90"/>
        <v>6902.1742000000004</v>
      </c>
      <c r="HX4" s="145">
        <f t="shared" si="89"/>
        <v>-5.7961972822766503E-3</v>
      </c>
      <c r="HY4" s="143">
        <f t="shared" si="90"/>
        <v>6818.4647999999997</v>
      </c>
      <c r="HZ4" s="148">
        <f t="shared" ref="HZ4:ID4" si="91">(HY4-IZ4)/IZ4</f>
        <v>-3.7045985907515401E-3</v>
      </c>
      <c r="IA4" s="143">
        <f t="shared" ref="IA4:IE4" si="92">IA8+IA10+IA14+IA36+IA18+IA22+IA26+IA28+IA38+IA32+IA42+IA44+IA48+IA50+IA52+IA54+IA56</f>
        <v>7228.9894000000004</v>
      </c>
      <c r="IB4" s="149">
        <f t="shared" si="91"/>
        <v>-4.86242542522425E-3</v>
      </c>
      <c r="IC4" s="143">
        <f t="shared" si="92"/>
        <v>6296.1126000000004</v>
      </c>
      <c r="ID4" s="149">
        <f t="shared" si="91"/>
        <v>4.8797074724655602E-3</v>
      </c>
      <c r="IE4" s="143">
        <f t="shared" si="92"/>
        <v>6837.1710999999996</v>
      </c>
      <c r="IF4" s="71">
        <f t="shared" ref="IF4:IF11" si="93">(IE4-JF4)/JF4</f>
        <v>-5.8020475632056196E-3</v>
      </c>
      <c r="IG4" s="150">
        <f t="shared" ref="IG4:IG11" si="94">HH4+HJ4+HL4+HN4+HP4+HS4+HU4+HW4+HY4+IA4+IC4+IE4</f>
        <v>86772.193299999999</v>
      </c>
      <c r="IH4" s="151" t="e">
        <f>(IG4-#REF!)/#REF!</f>
        <v>#REF!</v>
      </c>
      <c r="II4" s="152"/>
      <c r="IJ4" s="153">
        <v>7401.5657000000001</v>
      </c>
      <c r="IK4" s="154">
        <f t="shared" ref="IK4:IK11" si="95">IJ4/JI4-1</f>
        <v>2.19433354699339E-3</v>
      </c>
      <c r="IL4" s="155">
        <v>10257.862999999999</v>
      </c>
      <c r="IM4" s="154">
        <f t="shared" ref="IM4:IM11" si="96">IL4/JJ4-1</f>
        <v>6.6938890738144101E-3</v>
      </c>
      <c r="IN4" s="155">
        <v>8185.7430999999997</v>
      </c>
      <c r="IO4" s="154">
        <f t="shared" ref="IO4:IO11" si="97">(IN4-JK4)/JK4</f>
        <v>-1.2283794914775501E-4</v>
      </c>
      <c r="IP4" s="156">
        <v>6948.9984999999997</v>
      </c>
      <c r="IQ4" s="154">
        <f t="shared" ref="IQ4:IQ11" si="98">(IP4-JL4)/JL4</f>
        <v>3.2751849357266202E-2</v>
      </c>
      <c r="IR4" s="156">
        <v>7074.8626000000004</v>
      </c>
      <c r="IS4" s="154">
        <f t="shared" ref="IS4:IS11" si="99">(IR4-JM4)/JM4</f>
        <v>3.1667760957272501E-2</v>
      </c>
      <c r="IT4" s="156">
        <v>7103.5648000000001</v>
      </c>
      <c r="IU4" s="154">
        <f t="shared" ref="IU4:IU11" si="100">(IT4-JN4)/JN4</f>
        <v>2.3363479145186598E-2</v>
      </c>
      <c r="IV4" s="156">
        <v>7055.1405999999997</v>
      </c>
      <c r="IW4" s="154">
        <f t="shared" ref="IW4:IW11" si="101">(IV4-JO4)/JO4</f>
        <v>1.01967198893125E-2</v>
      </c>
      <c r="IX4" s="156">
        <v>6942.4138000000003</v>
      </c>
      <c r="IY4" s="154">
        <f t="shared" ref="IY4:IY11" si="102">(IX4-JP4)/JP4</f>
        <v>1.7967130439721399E-2</v>
      </c>
      <c r="IZ4" s="156">
        <v>6843.8184000000001</v>
      </c>
      <c r="JA4" s="154">
        <f t="shared" ref="JA4:JA11" si="103">(IZ4-JQ4)/JQ4</f>
        <v>-3.2549966122179699E-3</v>
      </c>
      <c r="JB4" s="156">
        <v>7264.3115732907199</v>
      </c>
      <c r="JC4" s="154">
        <f t="shared" ref="JC4:JC11" si="104">(JB4-JR4)/JR4</f>
        <v>-2.1044288720088798E-3</v>
      </c>
      <c r="JD4" s="157">
        <v>6265.5386044528304</v>
      </c>
      <c r="JE4" s="142">
        <f t="shared" ref="JE4:JE11" si="105">(JD4-JS4)/JS4</f>
        <v>-1.7425187194218601E-2</v>
      </c>
      <c r="JF4" s="158">
        <f>JF8+JF10+JF14+JF36+JF18+JF22+JF26+JF28+JF38+JF32+JF42+JF44+JF48+JF50+JF52+JF54+JF56</f>
        <v>6877.0721999999996</v>
      </c>
      <c r="JG4" s="159">
        <f t="shared" ref="JG4:JG11" si="106">(JF4-JT4)/JT4</f>
        <v>-6.2753675864505407E-2</v>
      </c>
      <c r="JH4" s="160">
        <f>SUM(JI4:JT4)</f>
        <v>87953.259726450706</v>
      </c>
      <c r="JI4" s="160">
        <v>7385.3597573278803</v>
      </c>
      <c r="JJ4" s="160">
        <v>10189.654582524099</v>
      </c>
      <c r="JK4" s="160">
        <v>8186.7487434258301</v>
      </c>
      <c r="JL4" s="160">
        <v>6728.6236324095798</v>
      </c>
      <c r="JM4" s="160">
        <v>6857.6947615725803</v>
      </c>
      <c r="JN4" s="160">
        <v>6941.38978453051</v>
      </c>
      <c r="JO4" s="160">
        <v>6983.9274480845997</v>
      </c>
      <c r="JP4" s="160">
        <v>6819.8801242247901</v>
      </c>
      <c r="JQ4" s="160">
        <v>6866.1677527742004</v>
      </c>
      <c r="JR4" s="160">
        <v>7279.63103902682</v>
      </c>
      <c r="JS4" s="160">
        <v>6376.6529762363198</v>
      </c>
      <c r="JT4" s="160">
        <v>7337.5291243135398</v>
      </c>
      <c r="JU4" s="161" t="e">
        <f>#REF!+JT4</f>
        <v>#REF!</v>
      </c>
      <c r="JV4" s="49">
        <v>88020</v>
      </c>
      <c r="JW4" s="49" t="e">
        <f>(JV4-JU4)/JU4*100</f>
        <v>#REF!</v>
      </c>
      <c r="JX4" s="161" t="e">
        <f>JV4-JU4</f>
        <v>#REF!</v>
      </c>
    </row>
    <row r="5" spans="1:284" s="50" customFormat="1" ht="33" customHeight="1">
      <c r="A5" s="417"/>
      <c r="B5" s="160" t="s">
        <v>2539</v>
      </c>
      <c r="C5" s="162">
        <f t="shared" ref="C5:G5" si="107">C9+C11+C15+C37+C19+C23+C27+C29+C39+C33+C43+C45+C49+C51+C53+C55+C57</f>
        <v>91471.081399999995</v>
      </c>
      <c r="D5" s="108">
        <f t="shared" ref="D5:H5" si="108">C5/R5-1</f>
        <v>-0.118590713389346</v>
      </c>
      <c r="E5" s="162">
        <f t="shared" si="107"/>
        <v>110843.064818</v>
      </c>
      <c r="F5" s="108">
        <f t="shared" si="108"/>
        <v>-1.3814989258262699E-2</v>
      </c>
      <c r="G5" s="162">
        <f t="shared" si="107"/>
        <v>115505.520273</v>
      </c>
      <c r="H5" s="108">
        <f t="shared" si="108"/>
        <v>2.0207574099087699E-2</v>
      </c>
      <c r="I5" s="162">
        <f t="shared" ref="I5:M5" si="109">I9+I11+I15+I37+I19+I23+I27+I29+I39+I33+I43+I45+I49+I51+I53+I55+I57</f>
        <v>121466.090109</v>
      </c>
      <c r="J5" s="108">
        <f t="shared" ref="J5:N5" si="110">I5/X5-1</f>
        <v>-3.6957971874687898E-2</v>
      </c>
      <c r="K5" s="162">
        <f t="shared" si="109"/>
        <v>121944.20039500001</v>
      </c>
      <c r="L5" s="108">
        <f t="shared" si="110"/>
        <v>1.54038975781232E-2</v>
      </c>
      <c r="M5" s="162">
        <f t="shared" si="109"/>
        <v>112912.97227499999</v>
      </c>
      <c r="N5" s="108">
        <f t="shared" si="110"/>
        <v>1.2027969441955199E-2</v>
      </c>
      <c r="O5" s="107">
        <f t="shared" si="4"/>
        <v>674142.92926999996</v>
      </c>
      <c r="P5" s="108">
        <f t="shared" si="5"/>
        <v>-1.8978236065535101E-2</v>
      </c>
      <c r="Q5" s="108"/>
      <c r="R5" s="162">
        <f t="shared" ref="R5:V5" si="111">R9+R11+R15+R37+R19+R23+R27+R29+R39+R33+R43+R45+R49+R51+R53+R55+R57</f>
        <v>103778.21381</v>
      </c>
      <c r="S5" s="108">
        <f t="shared" ref="S5:W5" si="112">R5/AS5-1</f>
        <v>0.18272944196736199</v>
      </c>
      <c r="T5" s="162">
        <f t="shared" si="111"/>
        <v>112395.81174999999</v>
      </c>
      <c r="U5" s="163">
        <f t="shared" si="112"/>
        <v>0.10186607637752899</v>
      </c>
      <c r="V5" s="162">
        <f t="shared" si="111"/>
        <v>113217.66590000001</v>
      </c>
      <c r="W5" s="163">
        <f t="shared" si="112"/>
        <v>0.120661756352596</v>
      </c>
      <c r="X5" s="162">
        <f t="shared" ref="X5:AB5" si="113">X9+X11+X15+X37+X19+X23+X27+X29+X39+X33+X43+X45+X49+X51+X53+X55+X57</f>
        <v>126127.506964</v>
      </c>
      <c r="Y5" s="163">
        <f t="shared" ref="Y5:AC5" si="114">X5/AY5-1</f>
        <v>0.10966932548328701</v>
      </c>
      <c r="Z5" s="162">
        <f t="shared" si="113"/>
        <v>120094.2804</v>
      </c>
      <c r="AA5" s="163">
        <f t="shared" si="114"/>
        <v>6.4601269621365795E-2</v>
      </c>
      <c r="AB5" s="162">
        <f t="shared" si="113"/>
        <v>111570.9997</v>
      </c>
      <c r="AC5" s="163">
        <f t="shared" si="114"/>
        <v>8.53360260891394E-2</v>
      </c>
      <c r="AD5" s="162">
        <f t="shared" ref="AD5:AH5" si="115">AD9+AD11+AD15+AD37+AD19+AD23+AD27+AD29+AD39+AD33+AD43+AD45+AD49+AD51+AD53+AD55+AD57</f>
        <v>115657.78720000001</v>
      </c>
      <c r="AE5" s="163">
        <f t="shared" ref="AE5:AI5" si="116">AD5/BE5-1</f>
        <v>6.3582381587894907E-2</v>
      </c>
      <c r="AF5" s="162">
        <f t="shared" si="115"/>
        <v>115659.11</v>
      </c>
      <c r="AG5" s="163">
        <f t="shared" si="116"/>
        <v>4.1768628927023599E-2</v>
      </c>
      <c r="AH5" s="162">
        <f t="shared" si="115"/>
        <v>110618.6519</v>
      </c>
      <c r="AI5" s="163">
        <f t="shared" si="116"/>
        <v>4.8135005377126797E-2</v>
      </c>
      <c r="AJ5" s="162">
        <f t="shared" ref="AJ5:AN5" si="117">AJ9+AJ11+AJ15+AJ37+AJ19+AJ23+AJ27+AJ29+AJ39+AJ33+AJ43+AJ45+AJ49+AJ51+AJ53+AJ55+AJ57</f>
        <v>117451.749341</v>
      </c>
      <c r="AK5" s="163">
        <f t="shared" ref="AK5:AO5" si="118">AJ5/BK5-1</f>
        <v>-5.4160377829736997E-2</v>
      </c>
      <c r="AL5" s="162">
        <f t="shared" si="117"/>
        <v>111181.80469200001</v>
      </c>
      <c r="AM5" s="163">
        <f t="shared" si="118"/>
        <v>-1.88148630091605E-2</v>
      </c>
      <c r="AN5" s="162">
        <f t="shared" si="117"/>
        <v>98094.606771999999</v>
      </c>
      <c r="AO5" s="163">
        <f t="shared" si="118"/>
        <v>3.00557827688894E-2</v>
      </c>
      <c r="AP5" s="109">
        <f t="shared" si="14"/>
        <v>1355848.1884290001</v>
      </c>
      <c r="AQ5" s="108">
        <f t="shared" si="15"/>
        <v>6.0854158124649997E-2</v>
      </c>
      <c r="AR5" s="110"/>
      <c r="AS5" s="162">
        <f t="shared" ref="AS5:AW5" si="119">AS9+AS11+AS15+AS37+AS19+AS23+AS27+AS29+AS39+AS33+AS43+AS45+AS49+AS51+AS53+AS55+AS57</f>
        <v>87744.677800000005</v>
      </c>
      <c r="AT5" s="108">
        <v>0.15100766529451001</v>
      </c>
      <c r="AU5" s="162">
        <f t="shared" si="119"/>
        <v>102004.966084</v>
      </c>
      <c r="AV5" s="163">
        <f t="shared" ref="AV5:AZ5" si="120">AU5/BV5-1</f>
        <v>0.100107267425007</v>
      </c>
      <c r="AW5" s="162">
        <f t="shared" si="119"/>
        <v>101027.5092</v>
      </c>
      <c r="AX5" s="163">
        <f t="shared" si="120"/>
        <v>2.38100677637965E-3</v>
      </c>
      <c r="AY5" s="162">
        <f t="shared" ref="AY5:BC5" si="121">AY9+AY11+AY15+AY37+AY19+AY23+AY27+AY29+AY39+AY33+AY43+AY45+AY49+AY51+AY53+AY55+AY57</f>
        <v>113662.2452</v>
      </c>
      <c r="AZ5" s="163">
        <f t="shared" si="120"/>
        <v>8.1001732553048295E-2</v>
      </c>
      <c r="BA5" s="164">
        <f t="shared" si="121"/>
        <v>112806.816812</v>
      </c>
      <c r="BB5" s="163">
        <f t="shared" ref="BB5:BF5" si="122">BA5/CB5-1</f>
        <v>9.2721121411988697E-2</v>
      </c>
      <c r="BC5" s="162">
        <f t="shared" si="121"/>
        <v>102798.5776</v>
      </c>
      <c r="BD5" s="163">
        <f t="shared" si="122"/>
        <v>2.64419846733275E-2</v>
      </c>
      <c r="BE5" s="162">
        <f t="shared" ref="BE5:BI5" si="123">BE9+BE11+BE15+BE37+BE19+BE23+BE27+BE29+BE39+BE33+BE43+BE45+BE49+BE51+BE53+BE55+BE57</f>
        <v>108743.609524</v>
      </c>
      <c r="BF5" s="163">
        <f t="shared" si="122"/>
        <v>-6.7008933891705494E-2</v>
      </c>
      <c r="BG5" s="162">
        <f t="shared" si="123"/>
        <v>111021.87836</v>
      </c>
      <c r="BH5" s="163">
        <f t="shared" ref="BH5:BL5" si="124">BG5/CH5-1</f>
        <v>2.1883212357414E-2</v>
      </c>
      <c r="BI5" s="162">
        <f t="shared" si="123"/>
        <v>105538.55308</v>
      </c>
      <c r="BJ5" s="163">
        <f t="shared" si="124"/>
        <v>3.8609405873550003E-2</v>
      </c>
      <c r="BK5" s="162">
        <f t="shared" ref="BK5:BO5" si="125">BK9+BK11+BK15+BK37+BK19+BK23+BK27+BK29+BK39+BK33+BK43+BK45+BK49+BK51+BK53+BK55+BK57</f>
        <v>124177.23532399999</v>
      </c>
      <c r="BL5" s="163">
        <f t="shared" si="124"/>
        <v>0.14686223663899201</v>
      </c>
      <c r="BM5" s="162">
        <f t="shared" si="125"/>
        <v>113313.788092</v>
      </c>
      <c r="BN5" s="163">
        <f t="shared" ref="BN5:BR5" si="126">BM5/CN5-1</f>
        <v>0.12415001154697899</v>
      </c>
      <c r="BO5" s="162">
        <f t="shared" si="125"/>
        <v>95232.324708</v>
      </c>
      <c r="BP5" s="163">
        <f t="shared" si="126"/>
        <v>9.3660802426342296E-2</v>
      </c>
      <c r="BQ5" s="107">
        <f t="shared" si="24"/>
        <v>1278072.181784</v>
      </c>
      <c r="BR5" s="108">
        <f t="shared" si="126"/>
        <v>6.3961720941334302E-2</v>
      </c>
      <c r="BS5" s="165">
        <f>BQ5/BQ4</f>
        <v>67.385885576128203</v>
      </c>
      <c r="BT5" s="166">
        <f>BT9+BT11+BT15+BT37+BT19+BT23+BT27+BT29+BT39+BT33+BT43+BT45+BT49+BT51+BT53+BT55+BT57</f>
        <v>76232.922200000001</v>
      </c>
      <c r="BU5" s="163">
        <f t="shared" si="25"/>
        <v>-0.205576003580244</v>
      </c>
      <c r="BV5" s="166">
        <f>BV9+BV11+BV15+BV37+BV19+BV23+BV27+BV29+BV39+BV33+BV43+BV45+BV49+BV51+BV53+BV55+BV57</f>
        <v>92722.745412599994</v>
      </c>
      <c r="BW5" s="108">
        <f t="shared" si="26"/>
        <v>-0.14064520038186801</v>
      </c>
      <c r="BX5" s="107">
        <f>SUM(BX9,BX11,BX19,BX15,BX37,BX23,BX27,BX29,BX39,BX33,BX43,BX45,BX49,BX53,BX51,BX55,BX57)</f>
        <v>100787.5334</v>
      </c>
      <c r="BY5" s="108">
        <f t="shared" si="27"/>
        <v>0.24463445442418399</v>
      </c>
      <c r="BZ5" s="167">
        <v>105145.2942</v>
      </c>
      <c r="CA5" s="108">
        <v>0.52463873656804405</v>
      </c>
      <c r="CB5" s="167">
        <f t="shared" ref="CB5:CF5" si="127">SUM(CB9,CB11,CB19,CB15,CB37,CB23,CB27,CB29,CB39,CB33,CB43,CB45,CB49,CB53,CB51,CB55,CB57)</f>
        <v>103234.7729</v>
      </c>
      <c r="CC5" s="108">
        <f t="shared" si="29"/>
        <v>0.355244122821047</v>
      </c>
      <c r="CD5" s="167">
        <f t="shared" si="127"/>
        <v>100150.4022</v>
      </c>
      <c r="CE5" s="108">
        <f t="shared" si="30"/>
        <v>0.144790356849295</v>
      </c>
      <c r="CF5" s="167">
        <f t="shared" si="127"/>
        <v>116553.7522</v>
      </c>
      <c r="CG5" s="108">
        <f t="shared" si="31"/>
        <v>0.16640934136513699</v>
      </c>
      <c r="CH5" s="107">
        <f t="shared" ref="CH5:CL5" si="128">SUM(CH9,CH11,CH19,CH15,CH37,CH23,CH27,CH29,CH39,CH33,CH43,CH45,CH49,CH53,CH51,CH55,CH57)</f>
        <v>108644.3901</v>
      </c>
      <c r="CI5" s="108">
        <f t="shared" si="33"/>
        <v>0.21777065014291999</v>
      </c>
      <c r="CJ5" s="107">
        <f t="shared" si="128"/>
        <v>101615.2487</v>
      </c>
      <c r="CK5" s="108">
        <f t="shared" si="34"/>
        <v>8.4426583625943505E-2</v>
      </c>
      <c r="CL5" s="107">
        <f t="shared" si="128"/>
        <v>108275.6336</v>
      </c>
      <c r="CM5" s="108">
        <f t="shared" si="35"/>
        <v>0.68149563097656096</v>
      </c>
      <c r="CN5" s="107">
        <f>SUM(CN9,CN11,CN19,CN15,CN37,CN23,CN27,CN29,CN39,CN33,CN43,CN45,CN49,CN53,CN51,CN55,CN57)</f>
        <v>100799.5258</v>
      </c>
      <c r="CO5" s="108">
        <f t="shared" si="36"/>
        <v>1.05078216670826</v>
      </c>
      <c r="CP5" s="168">
        <f>SUM(CP9,CP11,CP19,CP15,CP37,CP23,CP27,CP29,CP39,CP33,CP43,CP45,CP49,CP53,CP51,CP55,CP57)</f>
        <v>87076.655299999999</v>
      </c>
      <c r="CQ5" s="108">
        <f t="shared" si="37"/>
        <v>0.79382758946100296</v>
      </c>
      <c r="CR5" s="169">
        <f t="shared" si="38"/>
        <v>1201238.8760126</v>
      </c>
      <c r="CS5" s="108">
        <f t="shared" si="39"/>
        <v>0.248183730603696</v>
      </c>
      <c r="CT5" s="170">
        <f t="shared" si="40"/>
        <v>-0.136140228746989</v>
      </c>
      <c r="CU5" s="170"/>
      <c r="CV5" s="171">
        <v>95959.994340000005</v>
      </c>
      <c r="CW5" s="166">
        <v>107898.09454000001</v>
      </c>
      <c r="CX5" s="166">
        <v>80977.618000000002</v>
      </c>
      <c r="CY5" s="166">
        <v>68964.071079999994</v>
      </c>
      <c r="CZ5" s="166">
        <v>76174.300380000001</v>
      </c>
      <c r="DA5" s="166">
        <v>87483.617939999996</v>
      </c>
      <c r="DB5" s="166">
        <v>99925.256139999998</v>
      </c>
      <c r="DC5" s="166">
        <v>89215.806020000004</v>
      </c>
      <c r="DD5" s="166">
        <v>93704.129199999996</v>
      </c>
      <c r="DE5" s="166">
        <v>64392.456100000003</v>
      </c>
      <c r="DF5" s="166">
        <v>49151.746800000001</v>
      </c>
      <c r="DG5" s="166">
        <v>48542.377099999998</v>
      </c>
      <c r="DH5" s="168">
        <v>962389.46764000005</v>
      </c>
      <c r="DI5" s="172">
        <v>-0.25167198064117302</v>
      </c>
      <c r="DJ5" s="173"/>
      <c r="DK5" s="174">
        <f t="shared" ref="DK5:DO5" si="129">DK9+DK11+DK15+DK37+DK19+DK23+DK27+DK29+DK39+DK33+DK43+DK45+DK49+DK51+DK53+DK55+DK57</f>
        <v>102498.22809999999</v>
      </c>
      <c r="DL5" s="175">
        <f t="shared" si="42"/>
        <v>-0.23323454585339801</v>
      </c>
      <c r="DM5" s="176">
        <f t="shared" si="129"/>
        <v>109132.1284</v>
      </c>
      <c r="DN5" s="177"/>
      <c r="DO5" s="176">
        <f t="shared" si="129"/>
        <v>121229.11780000001</v>
      </c>
      <c r="DP5" s="177">
        <f t="shared" si="43"/>
        <v>2.9631808049128101</v>
      </c>
      <c r="DQ5" s="178">
        <f t="shared" si="44"/>
        <v>332859.4743</v>
      </c>
      <c r="DR5" s="176">
        <f t="shared" ref="DR5:DV5" si="130">DR9+DR11+DR15+DR37+DR19+DR23+DR27+DR29+DR39+DR33+DR43+DR45+DR49+DR51+DR53+DR55+DR57</f>
        <v>132411.98050000001</v>
      </c>
      <c r="DS5" s="177">
        <f t="shared" ref="DS5:DW5" si="131">(DR5-ER5)/ER5</f>
        <v>0.67188507929065</v>
      </c>
      <c r="DT5" s="176">
        <f t="shared" si="130"/>
        <v>133676.1164</v>
      </c>
      <c r="DU5" s="177">
        <f t="shared" si="131"/>
        <v>0.65200007155414696</v>
      </c>
      <c r="DV5" s="176">
        <f t="shared" si="130"/>
        <v>117476.9914</v>
      </c>
      <c r="DW5" s="177">
        <f t="shared" si="131"/>
        <v>0.26456288097217401</v>
      </c>
      <c r="DX5" s="176">
        <f t="shared" ref="DX5:EB5" si="132">DX9+DX11+DX15+DX37+DX19+DX23+DX27+DX29+DX39+DX33+DX43+DX45+DX49+DX51+DX53+DX55+DX57</f>
        <v>121203.44899999999</v>
      </c>
      <c r="DY5" s="177">
        <f t="shared" ref="DY5:EC5" si="133">(DX5-EX5)/EX5</f>
        <v>0.24166203999368399</v>
      </c>
      <c r="DZ5" s="176">
        <f t="shared" si="132"/>
        <v>67326.331099999996</v>
      </c>
      <c r="EA5" s="177">
        <f t="shared" si="133"/>
        <v>-0.448113842260349</v>
      </c>
      <c r="EB5" s="176">
        <f t="shared" si="132"/>
        <v>93602.634600000005</v>
      </c>
      <c r="EC5" s="177">
        <f t="shared" si="133"/>
        <v>-0.28863663204826101</v>
      </c>
      <c r="ED5" s="176">
        <f t="shared" ref="ED5:EH5" si="134">ED9+ED11+ED15+ED37+ED19+ED23+ED27+ED29+ED39+ED33+ED43+ED45+ED49+ED51+ED53+ED55+ED57</f>
        <v>104645.55039999999</v>
      </c>
      <c r="EE5" s="177">
        <f t="shared" ref="EE5:EI5" si="135">(ED5-FD5)/FD5</f>
        <v>-0.27775147158338598</v>
      </c>
      <c r="EF5" s="176">
        <f t="shared" si="134"/>
        <v>92614.005499999999</v>
      </c>
      <c r="EG5" s="177">
        <f t="shared" si="135"/>
        <v>-0.31995334833546402</v>
      </c>
      <c r="EH5" s="176">
        <f t="shared" si="134"/>
        <v>90236.431200000006</v>
      </c>
      <c r="EI5" s="177">
        <f t="shared" si="135"/>
        <v>-0.21207913414089199</v>
      </c>
      <c r="EJ5" s="176">
        <f t="shared" ref="EJ5:EN5" si="136">EJ9+EJ11+EJ15+EJ37+EJ19+EJ23+EJ27+EJ29+EJ39+EJ33+EJ43+EJ45+EJ49+EJ51+EJ53+EJ55+EJ57</f>
        <v>1286052.9643999999</v>
      </c>
      <c r="EK5" s="177">
        <f t="shared" si="52"/>
        <v>-2.27655309708239E-2</v>
      </c>
      <c r="EL5" s="179">
        <f t="shared" si="136"/>
        <v>285617.52399999998</v>
      </c>
      <c r="EM5" s="177">
        <f t="shared" si="53"/>
        <v>-0.10762745105077</v>
      </c>
      <c r="EN5" s="180">
        <f t="shared" si="136"/>
        <v>0</v>
      </c>
      <c r="EO5" s="177">
        <f t="shared" si="54"/>
        <v>-1</v>
      </c>
      <c r="EP5" s="180">
        <f t="shared" ref="EP5:ET5" si="137">EP9+EP11+EP15+EP37+EP19+EP23+EP27+EP29+EP39+EP33+EP43+EP45+EP49+EP51+EP53+EP55+EP57</f>
        <v>30588.8436</v>
      </c>
      <c r="EQ5" s="177">
        <f t="shared" si="56"/>
        <v>-0.91085006694885595</v>
      </c>
      <c r="ER5" s="180">
        <f t="shared" si="137"/>
        <v>79199.211800000005</v>
      </c>
      <c r="ES5" s="177">
        <f t="shared" si="57"/>
        <v>-0.73794176628041797</v>
      </c>
      <c r="ET5" s="180">
        <f t="shared" si="137"/>
        <v>80917.742499999993</v>
      </c>
      <c r="EU5" s="177">
        <f t="shared" si="58"/>
        <v>-0.74931134638323404</v>
      </c>
      <c r="EV5" s="180">
        <f t="shared" ref="EV5:EZ5" si="138">EV9+EV11+EV15+EV37+EV19+EV23+EV27+EV29+EV39+EV33+EV43+EV45+EV49+EV51+EV53+EV55+EV57</f>
        <v>92899.288100000005</v>
      </c>
      <c r="EW5" s="177">
        <f t="shared" si="60"/>
        <v>-0.68829796393532405</v>
      </c>
      <c r="EX5" s="180">
        <f t="shared" si="138"/>
        <v>97613.879700000005</v>
      </c>
      <c r="EY5" s="177">
        <f t="shared" si="61"/>
        <v>-0.69205132117722201</v>
      </c>
      <c r="EZ5" s="180">
        <f t="shared" si="138"/>
        <v>121993.1505</v>
      </c>
      <c r="FA5" s="177">
        <f t="shared" si="62"/>
        <v>-0.61155349951293803</v>
      </c>
      <c r="FB5" s="180">
        <f t="shared" ref="FB5:FF5" si="139">FB9+FB11+FB15+FB37+FB19+FB23+FB27+FB29+FB39+FB33+FB43+FB45+FB49+FB51+FB53+FB55+FB57</f>
        <v>131582.02799999999</v>
      </c>
      <c r="FC5" s="177">
        <f t="shared" si="64"/>
        <v>-0.60477289619784402</v>
      </c>
      <c r="FD5" s="180">
        <f t="shared" si="139"/>
        <v>144888.56159999999</v>
      </c>
      <c r="FE5" s="177">
        <f t="shared" ref="FE5:FI5" si="140">(FD5-FU5)/FU5</f>
        <v>-0.56467883196191504</v>
      </c>
      <c r="FF5" s="180">
        <f t="shared" si="139"/>
        <v>136187.7237</v>
      </c>
      <c r="FG5" s="177">
        <f t="shared" si="140"/>
        <v>-0.53037745109963697</v>
      </c>
      <c r="FH5" s="180">
        <f t="shared" ref="FH5:FU5" si="141">FH9+FH11+FH15+FH37+FH19+FH23+FH27+FH29+FH39+FH33+FH43+FH45+FH49+FH51+FH53+FH55+FH57</f>
        <v>114524.7386</v>
      </c>
      <c r="FI5" s="177">
        <f t="shared" si="140"/>
        <v>-0.67557758269332702</v>
      </c>
      <c r="FJ5" s="180">
        <f t="shared" si="67"/>
        <v>1316012.6921000001</v>
      </c>
      <c r="FK5" s="177">
        <f t="shared" si="68"/>
        <v>-0.66436162146464905</v>
      </c>
      <c r="FL5" s="181">
        <f t="shared" si="141"/>
        <v>320065.34080000001</v>
      </c>
      <c r="FM5" s="181">
        <f t="shared" si="141"/>
        <v>394902.51459999999</v>
      </c>
      <c r="FN5" s="182">
        <f t="shared" si="141"/>
        <v>343116.8432</v>
      </c>
      <c r="FO5" s="182">
        <f t="shared" si="141"/>
        <v>302219.8947</v>
      </c>
      <c r="FP5" s="182">
        <f t="shared" si="141"/>
        <v>322781.83049999998</v>
      </c>
      <c r="FQ5" s="182">
        <f t="shared" si="141"/>
        <v>298038.75929999998</v>
      </c>
      <c r="FR5" s="183">
        <f t="shared" si="141"/>
        <v>316980.99849999999</v>
      </c>
      <c r="FS5" s="183">
        <f t="shared" si="141"/>
        <v>314053.93109999999</v>
      </c>
      <c r="FT5" s="183">
        <f t="shared" si="141"/>
        <v>332927.64270000003</v>
      </c>
      <c r="FU5" s="183">
        <f t="shared" si="141"/>
        <v>332831.4179</v>
      </c>
      <c r="FV5" s="184">
        <f t="shared" ref="FV5:FZ5" si="142">(FU5-GW5)/GW5</f>
        <v>-0.13500395349952801</v>
      </c>
      <c r="FW5" s="183">
        <f>FW9+FW11+FW15+FW37+FW19+FW23+FW27+FW29+FW39+FW33+FW43+FW45+FW49+FW51+FW53+FW55+FW57</f>
        <v>289994.0048</v>
      </c>
      <c r="FX5" s="184">
        <f t="shared" si="142"/>
        <v>-0.14010946503528199</v>
      </c>
      <c r="FY5" s="183">
        <f>FY9+FY11+FY15+FY37+FY19+FY23+FY27+FY29+FY39+FY33+FY43+FY45+FY49+FY51+FY53+FY55+FY57</f>
        <v>353011.17460000003</v>
      </c>
      <c r="FZ5" s="184">
        <f t="shared" si="142"/>
        <v>-0.16000324297966401</v>
      </c>
      <c r="GA5" s="185">
        <f t="shared" si="70"/>
        <v>3920924.3527000002</v>
      </c>
      <c r="GB5" s="154">
        <f t="shared" si="71"/>
        <v>-0.13529085608226199</v>
      </c>
      <c r="GC5" s="186"/>
      <c r="GD5" s="152">
        <f>GA5/GA4</f>
        <v>56.347778425137399</v>
      </c>
      <c r="GE5" s="96">
        <f t="shared" ref="GE5:GI5" si="143">GE9+GE11+GE15+GE37+GE19+GE23+GE27+GE29+GE39+GE33+GE43+GE45+GE49+GE51+GE53+GE55+GE57</f>
        <v>332918.10869999998</v>
      </c>
      <c r="GF5" s="177">
        <f t="shared" ref="GF5:GJ5" si="144">(GE5-HH5)/HH5</f>
        <v>-8.03300471668697E-2</v>
      </c>
      <c r="GG5" s="181">
        <f t="shared" si="143"/>
        <v>433472.63780000003</v>
      </c>
      <c r="GH5" s="177">
        <f t="shared" si="144"/>
        <v>-0.138224599653026</v>
      </c>
      <c r="GI5" s="181">
        <f t="shared" si="143"/>
        <v>398323.44799999997</v>
      </c>
      <c r="GJ5" s="177">
        <f t="shared" si="144"/>
        <v>-7.8720464750397894E-3</v>
      </c>
      <c r="GK5" s="181">
        <f t="shared" ref="GK5:GO5" si="145">GK9+GK11+GK15+GK37+GK19+GK23+GK27+GK29+GK39+GK33+GK43+GK45+GK49+GK51+GK53+GK55+GK57</f>
        <v>349434.25429999997</v>
      </c>
      <c r="GL5" s="177">
        <f t="shared" si="75"/>
        <v>-4.7167602204867598E-2</v>
      </c>
      <c r="GM5" s="181">
        <f t="shared" si="145"/>
        <v>376117.48670000001</v>
      </c>
      <c r="GN5" s="177">
        <f t="shared" si="76"/>
        <v>-7.0486716958834794E-2</v>
      </c>
      <c r="GO5" s="181">
        <f t="shared" si="145"/>
        <v>358955.1863</v>
      </c>
      <c r="GP5" s="177">
        <f t="shared" ref="GP5:GT5" si="146">(GO5-HS5)/HS5</f>
        <v>-5.3798070446021001E-2</v>
      </c>
      <c r="GQ5" s="181">
        <f t="shared" ref="GQ5:GU5" si="147">GQ9+GQ11+GQ15+GQ37+GQ19+GQ23+GQ27+GQ29+GQ39+GQ33+GQ43+GQ45+GQ49+GQ51+GQ53+GQ55+GQ57</f>
        <v>379117.17700000003</v>
      </c>
      <c r="GR5" s="177">
        <f t="shared" si="146"/>
        <v>-4.02224233553038E-2</v>
      </c>
      <c r="GS5" s="181">
        <f t="shared" si="147"/>
        <v>377373.66700000002</v>
      </c>
      <c r="GT5" s="177">
        <f t="shared" si="146"/>
        <v>-5.52890211301066E-2</v>
      </c>
      <c r="GU5" s="181">
        <f t="shared" si="147"/>
        <v>386397.0012</v>
      </c>
      <c r="GV5" s="177">
        <f t="shared" ref="GV5:GZ5" si="148">(GU5-HY5)/HY5</f>
        <v>-5.3565987907027698E-2</v>
      </c>
      <c r="GW5" s="181">
        <f t="shared" ref="GW5:HA5" si="149">GW9+GW11+GW15+GW37+GW19+GW23+GW27+GW29+GW39+GW33+GW43+GW45+GW49+GW51+GW53+GW55+GW57</f>
        <v>384777.96429999999</v>
      </c>
      <c r="GX5" s="177">
        <f t="shared" si="148"/>
        <v>-2.9405398145190501E-2</v>
      </c>
      <c r="GY5" s="181">
        <f t="shared" si="149"/>
        <v>337245.2574</v>
      </c>
      <c r="GZ5" s="177">
        <f t="shared" si="148"/>
        <v>-2.6230973260865501E-2</v>
      </c>
      <c r="HA5" s="181">
        <f t="shared" si="149"/>
        <v>420253.0208</v>
      </c>
      <c r="HB5" s="177">
        <f t="shared" si="81"/>
        <v>-8.6449102210835793E-2</v>
      </c>
      <c r="HC5" s="187">
        <f t="shared" si="82"/>
        <v>4534385.2094999999</v>
      </c>
      <c r="HD5" s="181">
        <f t="shared" si="83"/>
        <v>4534385.2094999999</v>
      </c>
      <c r="HE5" s="151">
        <f>(HD5-IG5)/IG5</f>
        <v>-5.9789453764274803E-2</v>
      </c>
      <c r="HF5" s="188" t="s">
        <v>2540</v>
      </c>
      <c r="HG5" s="189"/>
      <c r="HH5" s="96">
        <f t="shared" ref="HH5:HL5" si="150">HH9+HH11+HH15+HH37+HH19+HH23+HH27+HH29+HH39+HH33+HH43+HH45+HH49+HH51+HH53+HH55+HH57</f>
        <v>361997.3749</v>
      </c>
      <c r="HI5" s="154">
        <f t="shared" ref="HI5:HM5" si="151">(HH5-IJ5)/IJ5</f>
        <v>-5.3307096097244197E-3</v>
      </c>
      <c r="HJ5" s="190">
        <f t="shared" si="150"/>
        <v>502999.5491</v>
      </c>
      <c r="HK5" s="154">
        <f t="shared" si="151"/>
        <v>-5.7240558939047698E-2</v>
      </c>
      <c r="HL5" s="190">
        <f t="shared" si="150"/>
        <v>401483.94829999999</v>
      </c>
      <c r="HM5" s="177">
        <f t="shared" si="151"/>
        <v>-2.3108120946639599E-2</v>
      </c>
      <c r="HN5" s="191">
        <f t="shared" ref="HN5:HS5" si="152">HN9+HN11+HN15+HN37+HN19+HN23+HN27+HN29+HN39+HN33+HN43+HN45+HN49+HN51+HN53+HN55+HN57</f>
        <v>366732.12949999998</v>
      </c>
      <c r="HO5" s="192">
        <f t="shared" si="87"/>
        <v>-1.1306065878400001E-2</v>
      </c>
      <c r="HP5" s="190">
        <f t="shared" si="152"/>
        <v>404639.17359999998</v>
      </c>
      <c r="HQ5" s="193">
        <f t="shared" si="88"/>
        <v>-1.9281872226276298E-2</v>
      </c>
      <c r="HR5" s="194">
        <f>HP5+HN5+HL5+HJ5+HH5</f>
        <v>2037852.1754000001</v>
      </c>
      <c r="HS5" s="191">
        <f t="shared" si="152"/>
        <v>379364.25099999999</v>
      </c>
      <c r="HT5" s="192">
        <f t="shared" ref="HT5:HX5" si="153">(HS5-IT5)/IT5</f>
        <v>-8.5258736773876007E-3</v>
      </c>
      <c r="HU5" s="190">
        <f t="shared" ref="HU5:HY5" si="154">HU9+HU11+HU15+HU37+HU19+HU23+HU27+HU29+HU39+HU33+HU43+HU45+HU49+HU51+HU53+HU55+HU57</f>
        <v>395005.2452</v>
      </c>
      <c r="HV5" s="192">
        <f t="shared" si="153"/>
        <v>-7.16622901740201E-3</v>
      </c>
      <c r="HW5" s="190">
        <f t="shared" si="154"/>
        <v>399459.38540000003</v>
      </c>
      <c r="HX5" s="192">
        <f t="shared" si="153"/>
        <v>1.0372637484145799E-3</v>
      </c>
      <c r="HY5" s="190">
        <f t="shared" si="154"/>
        <v>408266.1826</v>
      </c>
      <c r="HZ5" s="195">
        <f t="shared" ref="HZ5:ID5" si="155">(HY5-IZ5)/IZ5</f>
        <v>-1.5363732166769101E-3</v>
      </c>
      <c r="IA5" s="190">
        <f t="shared" ref="IA5:IE5" si="156">IA9+IA11+IA15+IA37+IA19+IA23+IA27+IA29+IA39+IA33+IA43+IA45+IA49+IA51+IA53+IA55+IA57</f>
        <v>396435.30219999998</v>
      </c>
      <c r="IB5" s="195">
        <f t="shared" si="155"/>
        <v>1.6868481616237399E-3</v>
      </c>
      <c r="IC5" s="190">
        <f t="shared" si="156"/>
        <v>346329.82579999999</v>
      </c>
      <c r="ID5" s="71">
        <f t="shared" si="155"/>
        <v>1.7545970003564199E-2</v>
      </c>
      <c r="IE5" s="190">
        <f t="shared" si="156"/>
        <v>460021.4633</v>
      </c>
      <c r="IF5" s="71">
        <f t="shared" si="93"/>
        <v>7.1789083305867397E-3</v>
      </c>
      <c r="IG5" s="150">
        <f t="shared" si="94"/>
        <v>4822733.8309000004</v>
      </c>
      <c r="IH5" s="151" t="e">
        <f>(IG5-#REF!)/#REF!</f>
        <v>#REF!</v>
      </c>
      <c r="II5" s="152"/>
      <c r="IJ5" s="153">
        <v>363937.41960000002</v>
      </c>
      <c r="IK5" s="154">
        <f t="shared" si="95"/>
        <v>1.24590179372852E-2</v>
      </c>
      <c r="IL5" s="155">
        <v>533539.65729999996</v>
      </c>
      <c r="IM5" s="154">
        <f t="shared" si="96"/>
        <v>7.8694671682544293E-3</v>
      </c>
      <c r="IN5" s="155">
        <v>410980.94569999998</v>
      </c>
      <c r="IO5" s="154">
        <f t="shared" si="97"/>
        <v>1.62717789437021E-2</v>
      </c>
      <c r="IP5" s="156">
        <v>370925.84149999998</v>
      </c>
      <c r="IQ5" s="154">
        <f t="shared" si="98"/>
        <v>2.8131625909144899E-2</v>
      </c>
      <c r="IR5" s="156">
        <v>412594.7733</v>
      </c>
      <c r="IS5" s="154">
        <f t="shared" si="99"/>
        <v>1.7540668619538999E-2</v>
      </c>
      <c r="IT5" s="156">
        <v>382626.47600000002</v>
      </c>
      <c r="IU5" s="154">
        <f t="shared" si="100"/>
        <v>2.35790456296762E-2</v>
      </c>
      <c r="IV5" s="156">
        <v>397856.3751</v>
      </c>
      <c r="IW5" s="154">
        <f t="shared" si="101"/>
        <v>-2.9049011503730601E-5</v>
      </c>
      <c r="IX5" s="156">
        <v>399045.47</v>
      </c>
      <c r="IY5" s="154">
        <f t="shared" si="102"/>
        <v>2.1562594447590101E-2</v>
      </c>
      <c r="IZ5" s="156">
        <v>408894.397</v>
      </c>
      <c r="JA5" s="154">
        <f t="shared" si="103"/>
        <v>-9.6325534079028195E-3</v>
      </c>
      <c r="JB5" s="156">
        <v>395767.70217914903</v>
      </c>
      <c r="JC5" s="154">
        <f t="shared" si="104"/>
        <v>-1.4661377047785199E-2</v>
      </c>
      <c r="JD5" s="196">
        <v>340357.91601512302</v>
      </c>
      <c r="JE5" s="154">
        <f t="shared" si="105"/>
        <v>-2.3316294948442302E-2</v>
      </c>
      <c r="JF5" s="197">
        <f>JF9+JF11+JF15+JF37+JF19+JF23+JF27+JF29+JF39+JF33+JF43+JF45+JF49+JF51+JF53+JF55+JF57</f>
        <v>456742.55040000001</v>
      </c>
      <c r="JG5" s="151">
        <f t="shared" si="106"/>
        <v>-0.10107549088531199</v>
      </c>
      <c r="JH5" s="160">
        <f>SUM(JI5:JT5)</f>
        <v>4892905.2574840002</v>
      </c>
      <c r="JI5" s="181">
        <v>359458.91453607799</v>
      </c>
      <c r="JJ5" s="181">
        <v>529373.76781444903</v>
      </c>
      <c r="JK5" s="181">
        <v>404400.62807526498</v>
      </c>
      <c r="JL5" s="181">
        <v>360776.60890161002</v>
      </c>
      <c r="JM5" s="181">
        <v>405482.34190949099</v>
      </c>
      <c r="JN5" s="181">
        <v>373812.33782938501</v>
      </c>
      <c r="JO5" s="181">
        <v>397867.93277015601</v>
      </c>
      <c r="JP5" s="181">
        <v>390622.63259138202</v>
      </c>
      <c r="JQ5" s="181">
        <v>412871.402838437</v>
      </c>
      <c r="JR5" s="181">
        <v>401656.54015811603</v>
      </c>
      <c r="JS5" s="181">
        <v>348483.25435833499</v>
      </c>
      <c r="JT5" s="181">
        <v>508098.89570129302</v>
      </c>
      <c r="JU5" s="198" t="e">
        <f>#REF!+JT5</f>
        <v>#REF!</v>
      </c>
      <c r="JV5" s="49">
        <v>4896760</v>
      </c>
      <c r="JW5" s="50" t="e">
        <f>(JV5-JU5)/JU5*100</f>
        <v>#REF!</v>
      </c>
      <c r="JX5" s="198" t="e">
        <f>JV5-JU5</f>
        <v>#REF!</v>
      </c>
    </row>
    <row r="6" spans="1:284" s="50" customFormat="1" ht="33" customHeight="1">
      <c r="A6" s="417"/>
      <c r="B6" s="160" t="s">
        <v>2541</v>
      </c>
      <c r="C6" s="162">
        <f t="shared" ref="C6:G6" si="157">C12+C24+C30+C34+C40+C46</f>
        <v>21.824999999999999</v>
      </c>
      <c r="D6" s="108">
        <f t="shared" ref="D6:H6" si="158">C6/R6-1</f>
        <v>-0.57190521304703501</v>
      </c>
      <c r="E6" s="162">
        <f t="shared" si="157"/>
        <v>21.064</v>
      </c>
      <c r="F6" s="108">
        <f t="shared" si="158"/>
        <v>-0.54006825610669396</v>
      </c>
      <c r="G6" s="162">
        <f t="shared" si="157"/>
        <v>20.140999999999998</v>
      </c>
      <c r="H6" s="108">
        <f t="shared" si="158"/>
        <v>-0.517712528794533</v>
      </c>
      <c r="I6" s="162">
        <f t="shared" ref="I6:M6" si="159">I12+I24+I30+I34+I40+I46</f>
        <v>19.533799999999999</v>
      </c>
      <c r="J6" s="108">
        <f t="shared" ref="J6:N6" si="160">I6/X6-1</f>
        <v>-0.48993116846492102</v>
      </c>
      <c r="K6" s="162">
        <f t="shared" si="159"/>
        <v>19.886900000000001</v>
      </c>
      <c r="L6" s="108">
        <f t="shared" si="160"/>
        <v>-0.48626865440304601</v>
      </c>
      <c r="M6" s="162">
        <f t="shared" si="159"/>
        <v>20.290800000000001</v>
      </c>
      <c r="N6" s="108">
        <f t="shared" si="160"/>
        <v>-0.45353036705475502</v>
      </c>
      <c r="O6" s="107">
        <f t="shared" si="4"/>
        <v>122.7415</v>
      </c>
      <c r="P6" s="108">
        <f t="shared" si="5"/>
        <v>-0.51423941047732502</v>
      </c>
      <c r="Q6" s="107"/>
      <c r="R6" s="162">
        <f>R12+R24+R30+R34+R40+R46</f>
        <v>50.981699999999996</v>
      </c>
      <c r="S6" s="199">
        <f t="shared" ref="S6:W6" si="161">R6/AS6-1</f>
        <v>-0.27031819821264003</v>
      </c>
      <c r="T6" s="162">
        <f t="shared" ref="T6:X6" si="162">T12+T16+T20+T24+T30+T40+T34+T46</f>
        <v>45.798099999999998</v>
      </c>
      <c r="U6" s="200">
        <f t="shared" si="161"/>
        <v>-0.30507227244724799</v>
      </c>
      <c r="V6" s="162">
        <f t="shared" si="162"/>
        <v>41.761400000000002</v>
      </c>
      <c r="W6" s="200">
        <f t="shared" si="161"/>
        <v>-0.270185016575822</v>
      </c>
      <c r="X6" s="162">
        <f t="shared" si="162"/>
        <v>38.296399999999998</v>
      </c>
      <c r="Y6" s="200">
        <f t="shared" ref="Y6:AC6" si="163">X6/AY6-1</f>
        <v>-0.31583394818786098</v>
      </c>
      <c r="Z6" s="162">
        <f t="shared" ref="Z6:AD6" si="164">Z12+Z16+Z20+Z24+Z30+Z40+Z34+Z46</f>
        <v>38.710700000000003</v>
      </c>
      <c r="AA6" s="200">
        <f t="shared" si="163"/>
        <v>-0.33696957240363501</v>
      </c>
      <c r="AB6" s="162">
        <f t="shared" si="164"/>
        <v>37.130699999999997</v>
      </c>
      <c r="AC6" s="200">
        <f t="shared" si="163"/>
        <v>-0.33461581193977402</v>
      </c>
      <c r="AD6" s="162">
        <f t="shared" si="164"/>
        <v>34.395200000000003</v>
      </c>
      <c r="AE6" s="200">
        <f t="shared" ref="AE6:AI6" si="165">AD6/BE6-1</f>
        <v>-0.340107132442098</v>
      </c>
      <c r="AF6" s="162">
        <f t="shared" ref="AF6:AJ6" si="166">AF12+AF16+AF20+AF24+AF30+AF40+AF34+AF46</f>
        <v>32.564999999999998</v>
      </c>
      <c r="AG6" s="200">
        <f t="shared" si="165"/>
        <v>-0.36536179152529502</v>
      </c>
      <c r="AH6" s="162">
        <f t="shared" si="166"/>
        <v>33.083399999999997</v>
      </c>
      <c r="AI6" s="200">
        <f t="shared" si="165"/>
        <v>-0.45738231917336403</v>
      </c>
      <c r="AJ6" s="162">
        <f t="shared" si="166"/>
        <v>29.025200000000002</v>
      </c>
      <c r="AK6" s="200">
        <f t="shared" ref="AK6:AO6" si="167">AJ6/BK6-1</f>
        <v>-0.53288454079768799</v>
      </c>
      <c r="AL6" s="162">
        <f>AL12+AL16+AL20+AL24+AL30+AL40+AL34+AL46</f>
        <v>28.513200000000001</v>
      </c>
      <c r="AM6" s="200">
        <f t="shared" si="167"/>
        <v>-0.524017634911917</v>
      </c>
      <c r="AN6" s="162">
        <f>AN12+AN16+AN20+AN24+AN30+AN40+AN34+AN46</f>
        <v>27.020600000000002</v>
      </c>
      <c r="AO6" s="200">
        <f t="shared" si="167"/>
        <v>-0.51235244116144896</v>
      </c>
      <c r="AP6" s="109">
        <f t="shared" si="14"/>
        <v>437.28160000000003</v>
      </c>
      <c r="AQ6" s="108">
        <f t="shared" si="15"/>
        <v>-0.37975393648713801</v>
      </c>
      <c r="AR6" s="110"/>
      <c r="AS6" s="201">
        <v>69.868399999999994</v>
      </c>
      <c r="AT6" s="108">
        <v>-0.21912325662229301</v>
      </c>
      <c r="AU6" s="162">
        <f t="shared" ref="AU6:AY6" si="168">AU12+AU16+AU20+AU24+AU30+AU40+AU34+AU46</f>
        <v>65.903400000000005</v>
      </c>
      <c r="AV6" s="163">
        <f t="shared" ref="AV6:AZ6" si="169">AU6/BV6-1</f>
        <v>-0.261678710354809</v>
      </c>
      <c r="AW6" s="162">
        <f t="shared" si="168"/>
        <v>57.221899999999998</v>
      </c>
      <c r="AX6" s="163">
        <f t="shared" si="169"/>
        <v>-0.34757366346545199</v>
      </c>
      <c r="AY6" s="162">
        <f t="shared" si="168"/>
        <v>55.975299999999997</v>
      </c>
      <c r="AZ6" s="163">
        <f t="shared" si="169"/>
        <v>-0.36373918163486602</v>
      </c>
      <c r="BA6" s="164">
        <f t="shared" ref="BA6:BE6" si="170">BA12+BA16+BA20+BA24+BA30+BA40+BA34+BA46</f>
        <v>58.384500000000003</v>
      </c>
      <c r="BB6" s="163">
        <f t="shared" ref="BB6:BF6" si="171">BA6/CB6-1</f>
        <v>-0.34656187989439202</v>
      </c>
      <c r="BC6" s="162">
        <f t="shared" si="170"/>
        <v>55.803400000000003</v>
      </c>
      <c r="BD6" s="163">
        <f t="shared" si="171"/>
        <v>-0.38491705704050699</v>
      </c>
      <c r="BE6" s="162">
        <f t="shared" si="170"/>
        <v>52.122399999999999</v>
      </c>
      <c r="BF6" s="163">
        <f t="shared" si="171"/>
        <v>-0.42984782057003801</v>
      </c>
      <c r="BG6" s="162">
        <f t="shared" ref="BG6:BK6" si="172">BG12+BG16+BG20+BG24+BG30+BG40+BG34+BG46</f>
        <v>51.3127</v>
      </c>
      <c r="BH6" s="163">
        <f t="shared" ref="BH6:BL6" si="173">BG6/CH6-1</f>
        <v>-0.351271155905448</v>
      </c>
      <c r="BI6" s="162">
        <f t="shared" si="172"/>
        <v>60.97</v>
      </c>
      <c r="BJ6" s="163">
        <f t="shared" si="173"/>
        <v>-0.237040513061161</v>
      </c>
      <c r="BK6" s="162">
        <f t="shared" si="172"/>
        <v>62.137099999999997</v>
      </c>
      <c r="BL6" s="163">
        <f t="shared" si="173"/>
        <v>-0.22067844524740901</v>
      </c>
      <c r="BM6" s="162">
        <f>BM12+BM16+BM20+BM24+BM30+BM40+BM34+BM46</f>
        <v>59.9039</v>
      </c>
      <c r="BN6" s="163">
        <f t="shared" ref="BN6:BR6" si="174">BM6/CN6-1</f>
        <v>-0.13405139265538399</v>
      </c>
      <c r="BO6" s="162">
        <f>BO12+BO16+BO20+BO24+BO30+BO40+BO34+BO46</f>
        <v>55.4101</v>
      </c>
      <c r="BP6" s="163">
        <f t="shared" si="174"/>
        <v>-0.13714012532545999</v>
      </c>
      <c r="BQ6" s="107">
        <f t="shared" si="24"/>
        <v>705.01310000000001</v>
      </c>
      <c r="BR6" s="108">
        <f t="shared" si="174"/>
        <v>-0.29360684795457498</v>
      </c>
      <c r="BS6" s="165"/>
      <c r="BT6" s="201">
        <f>BT12+BT16+BT20+BT24+BT30+BT40+BT34+BT46</f>
        <v>89.474299999999999</v>
      </c>
      <c r="BU6" s="163">
        <f t="shared" si="25"/>
        <v>-4.5107357560066098E-2</v>
      </c>
      <c r="BV6" s="201">
        <f>BV12+BV16+BV20+BV24+BV30+BV40+BV34+BV46</f>
        <v>89.261139999999997</v>
      </c>
      <c r="BW6" s="108">
        <f t="shared" si="26"/>
        <v>-9.3104082401912397E-2</v>
      </c>
      <c r="BX6" s="167">
        <f>SUM(BX12,BX16,BX20,BX24,BX30,BX40,BX34,BX46)</f>
        <v>87.706299999999999</v>
      </c>
      <c r="BY6" s="108">
        <f t="shared" si="27"/>
        <v>1.0289933535299899E-2</v>
      </c>
      <c r="BZ6" s="167">
        <f>SUM(BZ12,BZ16,BZ20,BZ24,BZ30,BZ40,BZ34,BZ46)</f>
        <v>87.975399999999993</v>
      </c>
      <c r="CA6" s="108">
        <v>7.984229893974E-2</v>
      </c>
      <c r="CB6" s="202">
        <f t="shared" ref="CB6:CF6" si="175">CB12+CB16+CB20+CB24+CB30+CB40+CB34+CB46</f>
        <v>89.349699999999999</v>
      </c>
      <c r="CC6" s="108">
        <f t="shared" si="29"/>
        <v>2.1263147306988001E-2</v>
      </c>
      <c r="CD6" s="202">
        <f t="shared" si="175"/>
        <v>90.724999999999994</v>
      </c>
      <c r="CE6" s="108">
        <f t="shared" si="30"/>
        <v>8.8978778567313302E-2</v>
      </c>
      <c r="CF6" s="202">
        <f t="shared" si="175"/>
        <v>91.418400000000005</v>
      </c>
      <c r="CG6" s="108">
        <f t="shared" si="31"/>
        <v>7.6137279945379902E-2</v>
      </c>
      <c r="CH6" s="162">
        <f>CH12+CH16+CH20+CH24+CH30+CH40+CH34+CH46</f>
        <v>79.097300000000004</v>
      </c>
      <c r="CI6" s="108">
        <f t="shared" si="33"/>
        <v>-4.9221019784330598E-2</v>
      </c>
      <c r="CJ6" s="162">
        <f t="shared" ref="CJ6:CN6" si="176">CJ12+CJ16+CJ20+CJ24+CJ30+CJ40+CJ46+CJ34</f>
        <v>79.912499999999994</v>
      </c>
      <c r="CK6" s="108">
        <f t="shared" si="34"/>
        <v>-4.32035574329298E-2</v>
      </c>
      <c r="CL6" s="107">
        <f t="shared" si="176"/>
        <v>79.732299999999995</v>
      </c>
      <c r="CM6" s="108">
        <f t="shared" si="35"/>
        <v>-6.4526234278205294E-2</v>
      </c>
      <c r="CN6" s="107">
        <f t="shared" si="176"/>
        <v>69.177199999999999</v>
      </c>
      <c r="CO6" s="108">
        <f t="shared" si="36"/>
        <v>2.66695557448626E-2</v>
      </c>
      <c r="CP6" s="168">
        <f>CP12+CP16+CP20+CP24+CP30+CP40+CP46+CP34</f>
        <v>64.216800000000006</v>
      </c>
      <c r="CQ6" s="108">
        <f t="shared" si="37"/>
        <v>-5.6875225806072502E-2</v>
      </c>
      <c r="CR6" s="169">
        <f t="shared" si="38"/>
        <v>998.04633999999999</v>
      </c>
      <c r="CS6" s="108">
        <f t="shared" si="39"/>
        <v>-5.5098573012761802E-3</v>
      </c>
      <c r="CT6" s="170">
        <f t="shared" si="40"/>
        <v>-7.1705706504455097E-2</v>
      </c>
      <c r="CU6" s="170"/>
      <c r="CV6" s="171">
        <v>93.700900000000004</v>
      </c>
      <c r="CW6" s="166">
        <v>98.424899999999994</v>
      </c>
      <c r="CX6" s="166">
        <v>86.813000000000002</v>
      </c>
      <c r="CY6" s="166">
        <v>81.470600000000005</v>
      </c>
      <c r="CZ6" s="166">
        <v>87.489400000000003</v>
      </c>
      <c r="DA6" s="166">
        <v>83.311999999999998</v>
      </c>
      <c r="DB6" s="166">
        <v>84.950500000000005</v>
      </c>
      <c r="DC6" s="166">
        <v>83.192099999999996</v>
      </c>
      <c r="DD6" s="166">
        <v>83.520899999999997</v>
      </c>
      <c r="DE6" s="166">
        <v>85.231999999999999</v>
      </c>
      <c r="DF6" s="166">
        <v>67.380200000000002</v>
      </c>
      <c r="DG6" s="166">
        <v>68.089399999999998</v>
      </c>
      <c r="DH6" s="168">
        <v>1003.5759</v>
      </c>
      <c r="DI6" s="172">
        <v>-0.22043026664395299</v>
      </c>
      <c r="DJ6" s="173"/>
      <c r="DK6" s="174">
        <f t="shared" ref="DK6:DO6" si="177">DK12+DK16+DK20+DK24+DK30+DK40+DK34+DK46</f>
        <v>122.99979999999999</v>
      </c>
      <c r="DL6" s="175"/>
      <c r="DM6" s="203">
        <f t="shared" si="177"/>
        <v>136.71209999999999</v>
      </c>
      <c r="DN6" s="177"/>
      <c r="DO6" s="203">
        <f t="shared" si="177"/>
        <v>121.3927</v>
      </c>
      <c r="DP6" s="177" t="e">
        <f t="shared" si="43"/>
        <v>#DIV/0!</v>
      </c>
      <c r="DQ6" s="178">
        <f t="shared" si="44"/>
        <v>381.1046</v>
      </c>
      <c r="DR6" s="203">
        <f t="shared" ref="DR6:DV6" si="178">DR12+DR16+DR20+DR24+DR30+DR40+DR34+DR46</f>
        <v>111.03440000000001</v>
      </c>
      <c r="DS6" s="177" t="e">
        <f t="shared" ref="DS6:DW6" si="179">(DR6-ER6)/ER6</f>
        <v>#DIV/0!</v>
      </c>
      <c r="DT6" s="203">
        <f t="shared" si="178"/>
        <v>121.601</v>
      </c>
      <c r="DU6" s="177" t="e">
        <f t="shared" si="179"/>
        <v>#DIV/0!</v>
      </c>
      <c r="DV6" s="203">
        <f t="shared" si="178"/>
        <v>109.9823</v>
      </c>
      <c r="DW6" s="177" t="e">
        <f t="shared" si="179"/>
        <v>#DIV/0!</v>
      </c>
      <c r="DX6" s="203">
        <f t="shared" ref="DX6:EB6" si="180">DX12+DX16+DX20+DX24+DX30+DX40+DX34+DX46</f>
        <v>109.8008</v>
      </c>
      <c r="DY6" s="177" t="e">
        <f t="shared" ref="DY6:EC6" si="181">(DX6-EX6)/EX6</f>
        <v>#DIV/0!</v>
      </c>
      <c r="DZ6" s="203">
        <f t="shared" si="180"/>
        <v>87.110200000000006</v>
      </c>
      <c r="EA6" s="177" t="e">
        <f t="shared" si="181"/>
        <v>#DIV/0!</v>
      </c>
      <c r="EB6" s="203">
        <f t="shared" si="180"/>
        <v>95.157399999999996</v>
      </c>
      <c r="EC6" s="177" t="e">
        <f t="shared" si="181"/>
        <v>#DIV/0!</v>
      </c>
      <c r="ED6" s="203">
        <f t="shared" ref="ED6:EH6" si="182">ED12+ED16+ED20+ED24+ED30+ED40+ED34+ED46</f>
        <v>93.788700000000006</v>
      </c>
      <c r="EE6" s="177" t="e">
        <f t="shared" ref="EE6:EI6" si="183">(ED6-FD6)/FD6</f>
        <v>#DIV/0!</v>
      </c>
      <c r="EF6" s="203">
        <f t="shared" si="182"/>
        <v>89.815799999999996</v>
      </c>
      <c r="EG6" s="177" t="e">
        <f t="shared" si="183"/>
        <v>#DIV/0!</v>
      </c>
      <c r="EH6" s="203">
        <f t="shared" si="182"/>
        <v>87.950699999999998</v>
      </c>
      <c r="EI6" s="177" t="e">
        <f t="shared" si="183"/>
        <v>#DIV/0!</v>
      </c>
      <c r="EJ6" s="203">
        <f>EJ12+EJ16+EJ20+EJ24+EJ30+EJ40+EJ34+EJ46</f>
        <v>1287.3459</v>
      </c>
      <c r="EK6" s="177" t="e">
        <f t="shared" si="52"/>
        <v>#DIV/0!</v>
      </c>
      <c r="EL6" s="177"/>
      <c r="EM6" s="177"/>
      <c r="EN6" s="180"/>
      <c r="EO6" s="177"/>
      <c r="EP6" s="180"/>
      <c r="EQ6" s="177"/>
      <c r="ER6" s="180"/>
      <c r="ES6" s="177"/>
      <c r="ET6" s="180"/>
      <c r="EU6" s="177"/>
      <c r="EV6" s="180"/>
      <c r="EW6" s="177"/>
      <c r="EX6" s="180"/>
      <c r="EY6" s="177"/>
      <c r="EZ6" s="180"/>
      <c r="FA6" s="177"/>
      <c r="FB6" s="180"/>
      <c r="FC6" s="177"/>
      <c r="FD6" s="180"/>
      <c r="FE6" s="177"/>
      <c r="FF6" s="180"/>
      <c r="FG6" s="177"/>
      <c r="FH6" s="180"/>
      <c r="FI6" s="177"/>
      <c r="FJ6" s="180">
        <f t="shared" si="67"/>
        <v>0</v>
      </c>
      <c r="FK6" s="177"/>
      <c r="FL6" s="181"/>
      <c r="FM6" s="181"/>
      <c r="FN6" s="182"/>
      <c r="FO6" s="182"/>
      <c r="FP6" s="182"/>
      <c r="FQ6" s="182"/>
      <c r="FR6" s="183"/>
      <c r="FS6" s="183"/>
      <c r="FT6" s="183"/>
      <c r="FU6" s="183"/>
      <c r="FV6" s="184"/>
      <c r="FW6" s="183"/>
      <c r="FX6" s="184"/>
      <c r="FY6" s="183"/>
      <c r="FZ6" s="184"/>
      <c r="GA6" s="185"/>
      <c r="GB6" s="154"/>
      <c r="GC6" s="186"/>
      <c r="GD6" s="152"/>
      <c r="GE6" s="96"/>
      <c r="GF6" s="177"/>
      <c r="GG6" s="181"/>
      <c r="GH6" s="177"/>
      <c r="GI6" s="181"/>
      <c r="GJ6" s="177"/>
      <c r="GK6" s="181"/>
      <c r="GL6" s="177"/>
      <c r="GM6" s="181"/>
      <c r="GN6" s="177"/>
      <c r="GO6" s="181"/>
      <c r="GP6" s="177"/>
      <c r="GQ6" s="181"/>
      <c r="GR6" s="177"/>
      <c r="GS6" s="181"/>
      <c r="GT6" s="177"/>
      <c r="GU6" s="181"/>
      <c r="GV6" s="177"/>
      <c r="GW6" s="181"/>
      <c r="GX6" s="177"/>
      <c r="GY6" s="181"/>
      <c r="GZ6" s="177"/>
      <c r="HA6" s="181"/>
      <c r="HB6" s="177"/>
      <c r="HC6" s="187"/>
      <c r="HD6" s="181"/>
      <c r="HE6" s="151"/>
      <c r="HF6" s="204"/>
      <c r="HG6" s="189"/>
      <c r="HH6" s="96"/>
      <c r="HI6" s="154"/>
      <c r="HJ6" s="191"/>
      <c r="HK6" s="154"/>
      <c r="HL6" s="189"/>
      <c r="HM6" s="177"/>
      <c r="HN6" s="191"/>
      <c r="HO6" s="192"/>
      <c r="HP6" s="191"/>
      <c r="HQ6" s="193"/>
      <c r="HR6" s="205"/>
      <c r="HS6" s="191"/>
      <c r="HT6" s="192"/>
      <c r="HU6" s="191"/>
      <c r="HV6" s="192"/>
      <c r="HW6" s="191"/>
      <c r="HX6" s="192"/>
      <c r="HY6" s="191"/>
      <c r="HZ6" s="195"/>
      <c r="IA6" s="191"/>
      <c r="IB6" s="195"/>
      <c r="IC6" s="191"/>
      <c r="ID6" s="71"/>
      <c r="IE6" s="191"/>
      <c r="IF6" s="71"/>
      <c r="IG6" s="150"/>
      <c r="IH6" s="151"/>
      <c r="II6" s="152"/>
      <c r="IJ6" s="153"/>
      <c r="IK6" s="154"/>
      <c r="IL6" s="155"/>
      <c r="IM6" s="154"/>
      <c r="IN6" s="206"/>
      <c r="IO6" s="154"/>
      <c r="IP6" s="156"/>
      <c r="IQ6" s="154"/>
      <c r="IR6" s="156"/>
      <c r="IS6" s="154"/>
      <c r="IT6" s="156"/>
      <c r="IU6" s="154"/>
      <c r="IV6" s="156"/>
      <c r="IW6" s="154"/>
      <c r="IX6" s="156"/>
      <c r="IY6" s="154"/>
      <c r="IZ6" s="156"/>
      <c r="JA6" s="154"/>
      <c r="JB6" s="156"/>
      <c r="JC6" s="154"/>
      <c r="JD6" s="196"/>
      <c r="JE6" s="154"/>
      <c r="JF6" s="207"/>
      <c r="JG6" s="151"/>
      <c r="JH6" s="160"/>
      <c r="JI6" s="181"/>
      <c r="JJ6" s="181"/>
      <c r="JK6" s="181"/>
      <c r="JL6" s="181"/>
      <c r="JM6" s="181"/>
      <c r="JN6" s="181"/>
      <c r="JO6" s="181"/>
      <c r="JP6" s="181"/>
      <c r="JQ6" s="181"/>
      <c r="JR6" s="181"/>
      <c r="JS6" s="181"/>
      <c r="JT6" s="181"/>
      <c r="JU6" s="198"/>
      <c r="JV6" s="49"/>
      <c r="JX6" s="198"/>
    </row>
    <row r="7" spans="1:284" s="50" customFormat="1" ht="33" customHeight="1">
      <c r="A7" s="416"/>
      <c r="B7" s="208" t="s">
        <v>2542</v>
      </c>
      <c r="C7" s="162">
        <f t="shared" ref="C7:G7" si="184">C13+C17+C21+C25+C31+C41+C35+C47</f>
        <v>584.27279999999996</v>
      </c>
      <c r="D7" s="108">
        <f t="shared" ref="D7:H7" si="185">C7/R7-1</f>
        <v>-0.594141094570805</v>
      </c>
      <c r="E7" s="162">
        <f t="shared" si="184"/>
        <v>527.40501800000004</v>
      </c>
      <c r="F7" s="108">
        <f t="shared" si="185"/>
        <v>-0.55138775609846102</v>
      </c>
      <c r="G7" s="162">
        <f t="shared" si="184"/>
        <v>498.89397300000002</v>
      </c>
      <c r="H7" s="108">
        <f t="shared" si="185"/>
        <v>-0.53619578426716896</v>
      </c>
      <c r="I7" s="162">
        <f t="shared" ref="I7:M7" si="186">I13+I17+I21+I25+I31+I41+I35+I47</f>
        <v>484.20420899999999</v>
      </c>
      <c r="J7" s="108">
        <f t="shared" ref="J7:N7" si="187">I7/X7-1</f>
        <v>-0.51124694875697096</v>
      </c>
      <c r="K7" s="162">
        <f t="shared" si="186"/>
        <v>493.89459499999998</v>
      </c>
      <c r="L7" s="108">
        <f t="shared" si="187"/>
        <v>-0.50766212811710698</v>
      </c>
      <c r="M7" s="162">
        <f t="shared" si="186"/>
        <v>496.60357499999998</v>
      </c>
      <c r="N7" s="108">
        <f t="shared" si="187"/>
        <v>-0.475010949526673</v>
      </c>
      <c r="O7" s="107">
        <f t="shared" si="4"/>
        <v>3085.2741700000001</v>
      </c>
      <c r="P7" s="108">
        <f t="shared" si="5"/>
        <v>-0.53469682765293003</v>
      </c>
      <c r="Q7" s="107"/>
      <c r="R7" s="162">
        <v>1439.5958599999999</v>
      </c>
      <c r="S7" s="108">
        <f t="shared" ref="S7:W7" si="188">R7/AS7-1</f>
        <v>-0.164648091038997</v>
      </c>
      <c r="T7" s="162">
        <v>1175.6367</v>
      </c>
      <c r="U7" s="163">
        <f t="shared" si="188"/>
        <v>-0.28135537212060502</v>
      </c>
      <c r="V7" s="162">
        <f t="shared" ref="V7:Z7" si="189">V13+V17+V21+V25+V31+V41+V35+V47</f>
        <v>1075.6564000000001</v>
      </c>
      <c r="W7" s="163">
        <f t="shared" si="188"/>
        <v>-0.277149457037068</v>
      </c>
      <c r="X7" s="162">
        <f t="shared" si="189"/>
        <v>990.69296399999996</v>
      </c>
      <c r="Y7" s="163">
        <f t="shared" ref="Y7:AC7" si="190">X7/AY7-1</f>
        <v>-0.32186269151850699</v>
      </c>
      <c r="Z7" s="162">
        <f t="shared" si="189"/>
        <v>1003.1618999999999</v>
      </c>
      <c r="AA7" s="163">
        <f t="shared" si="190"/>
        <v>-0.32766354613583998</v>
      </c>
      <c r="AB7" s="162">
        <f t="shared" ref="AB7:AF7" si="191">AB13+AB17+AB21+AB25+AB31+AB41+AB35+AB47</f>
        <v>945.93129999999996</v>
      </c>
      <c r="AC7" s="163">
        <f t="shared" si="190"/>
        <v>-0.32462321984061199</v>
      </c>
      <c r="AD7" s="162">
        <f t="shared" si="191"/>
        <v>884.99509999999998</v>
      </c>
      <c r="AE7" s="163">
        <f t="shared" ref="AE7:AI7" si="192">AD7/BE7-1</f>
        <v>-0.304942075185415</v>
      </c>
      <c r="AF7" s="162">
        <f t="shared" si="191"/>
        <v>809.87519999999995</v>
      </c>
      <c r="AG7" s="163">
        <f t="shared" si="192"/>
        <v>-0.37823551609061201</v>
      </c>
      <c r="AH7" s="162">
        <f t="shared" ref="AH7:AL7" si="193">AH13+AH17+AH21+AH25+AH31+AH41+AH35+AH47</f>
        <v>832.00229999999999</v>
      </c>
      <c r="AI7" s="163">
        <f t="shared" si="192"/>
        <v>-0.50377508028324403</v>
      </c>
      <c r="AJ7" s="162">
        <f t="shared" si="193"/>
        <v>721.56414099999995</v>
      </c>
      <c r="AK7" s="163">
        <f t="shared" ref="AK7:AO7" si="194">AJ7/BK7-1</f>
        <v>-0.57477246998432197</v>
      </c>
      <c r="AL7" s="162">
        <f t="shared" si="193"/>
        <v>737.07464100000004</v>
      </c>
      <c r="AM7" s="163">
        <f t="shared" si="194"/>
        <v>-0.53522953633206005</v>
      </c>
      <c r="AN7" s="162">
        <f>AN13+AN17+AN21+AN25+AN31+AN41+AN35+AN47</f>
        <v>708.41417200000001</v>
      </c>
      <c r="AO7" s="163">
        <f t="shared" si="194"/>
        <v>-0.49891348452349299</v>
      </c>
      <c r="AP7" s="109">
        <f t="shared" si="14"/>
        <v>11324.600678000001</v>
      </c>
      <c r="AQ7" s="108">
        <f t="shared" si="15"/>
        <v>-0.37605126669264699</v>
      </c>
      <c r="AR7" s="110"/>
      <c r="AS7" s="209">
        <v>1723.3406</v>
      </c>
      <c r="AT7" s="199">
        <v>-0.22532214924997401</v>
      </c>
      <c r="AU7" s="210">
        <f t="shared" ref="AU7:AY7" si="195">AU13+AU17+AU21+AU25+AU31+AU41+AU35+AU47</f>
        <v>1635.9082840000001</v>
      </c>
      <c r="AV7" s="200">
        <f t="shared" ref="AV7:AZ7" si="196">AU7/BV7-1</f>
        <v>-0.268267151507042</v>
      </c>
      <c r="AW7" s="210">
        <f t="shared" si="195"/>
        <v>1488.0758000000001</v>
      </c>
      <c r="AX7" s="200">
        <f t="shared" si="196"/>
        <v>-0.33117504446358198</v>
      </c>
      <c r="AY7" s="210">
        <f t="shared" si="195"/>
        <v>1460.9032</v>
      </c>
      <c r="AZ7" s="200">
        <f t="shared" si="196"/>
        <v>-0.35523855062145299</v>
      </c>
      <c r="BA7" s="164">
        <f t="shared" ref="BA7:BE7" si="197">BA13+BA17+BA21+BA25+BA31+BA41+BA35+BA47</f>
        <v>1492.053412</v>
      </c>
      <c r="BB7" s="200">
        <f t="shared" ref="BB7:BF7" si="198">BA7/CB7-1</f>
        <v>-0.35300864838631801</v>
      </c>
      <c r="BC7" s="162">
        <f t="shared" si="197"/>
        <v>1400.5979</v>
      </c>
      <c r="BD7" s="200">
        <f t="shared" si="198"/>
        <v>-0.35786602688521701</v>
      </c>
      <c r="BE7" s="162">
        <f t="shared" si="197"/>
        <v>1273.2681239999999</v>
      </c>
      <c r="BF7" s="200">
        <f t="shared" si="198"/>
        <v>-0.370340518659933</v>
      </c>
      <c r="BG7" s="162">
        <f t="shared" ref="BG7:BK7" si="199">BG13+BG17+BG21+BG25+BG31+BG41+BG35+BG47</f>
        <v>1302.5433599999999</v>
      </c>
      <c r="BH7" s="200">
        <f t="shared" ref="BH7:BL7" si="200">BG7/CH7-1</f>
        <v>-0.332077821599079</v>
      </c>
      <c r="BI7" s="162">
        <f t="shared" si="199"/>
        <v>1676.6636800000001</v>
      </c>
      <c r="BJ7" s="200">
        <f t="shared" si="200"/>
        <v>-0.12507430532776401</v>
      </c>
      <c r="BK7" s="162">
        <f t="shared" si="199"/>
        <v>1696.8895239999999</v>
      </c>
      <c r="BL7" s="200">
        <f t="shared" si="200"/>
        <v>-0.16210463392229599</v>
      </c>
      <c r="BM7" s="162">
        <f>BM13+BM17+BM21+BM25+BM31+BM41+BM35+BM47</f>
        <v>1585.889592</v>
      </c>
      <c r="BN7" s="200">
        <f t="shared" ref="BN7:BR7" si="201">BM7/CN7-1</f>
        <v>-0.102944260451625</v>
      </c>
      <c r="BO7" s="162">
        <f>BO13+BO17+BO21+BO25+BO31+BO41+BO35+BO47</f>
        <v>1413.756208</v>
      </c>
      <c r="BP7" s="200">
        <f t="shared" si="201"/>
        <v>-0.10539271774202701</v>
      </c>
      <c r="BQ7" s="107">
        <f t="shared" si="24"/>
        <v>18149.889684000002</v>
      </c>
      <c r="BR7" s="108">
        <f t="shared" si="201"/>
        <v>-0.26519526820683698</v>
      </c>
      <c r="BS7" s="165"/>
      <c r="BT7" s="209">
        <f>BT13+BT17+BT21+BT25+BT31+BT41+BT35+BT47</f>
        <v>2224.59</v>
      </c>
      <c r="BU7" s="200">
        <f t="shared" si="25"/>
        <v>-8.8334998388248001E-2</v>
      </c>
      <c r="BV7" s="209">
        <f>BV13+BV17+BV21+BV25+BV31+BV41+BV35+BV47</f>
        <v>2235.6633126000002</v>
      </c>
      <c r="BW7" s="200">
        <f t="shared" si="26"/>
        <v>-9.5091005054556504E-2</v>
      </c>
      <c r="BX7" s="211">
        <f t="shared" ref="BX7:CB7" si="202">SUM(BX13,BX17,BX21,BX25,BX31,BX41,BX35,BX47)</f>
        <v>2224.9106999999999</v>
      </c>
      <c r="BY7" s="199">
        <f t="shared" si="27"/>
        <v>6.9092272516743797E-2</v>
      </c>
      <c r="BZ7" s="211">
        <f t="shared" si="202"/>
        <v>2265.8042</v>
      </c>
      <c r="CA7" s="199">
        <v>0.16991621333573101</v>
      </c>
      <c r="CB7" s="202">
        <f t="shared" si="202"/>
        <v>2306.1412</v>
      </c>
      <c r="CC7" s="108">
        <f t="shared" si="29"/>
        <v>0.119586901806172</v>
      </c>
      <c r="CD7" s="202">
        <f t="shared" ref="CD7:CH7" si="203">SUM(CD13,CD17,CD21,CD25,CD31,CD41,CD35,CD47)</f>
        <v>2181.1615000000002</v>
      </c>
      <c r="CE7" s="108">
        <f t="shared" si="30"/>
        <v>8.9147247067826701E-2</v>
      </c>
      <c r="CF7" s="202">
        <f t="shared" si="203"/>
        <v>2022.1534999999999</v>
      </c>
      <c r="CG7" s="108">
        <f t="shared" si="31"/>
        <v>-4.8058763023951998E-2</v>
      </c>
      <c r="CH7" s="162">
        <f t="shared" si="203"/>
        <v>1950.1424</v>
      </c>
      <c r="CI7" s="108">
        <f t="shared" si="33"/>
        <v>5.7117056222224499E-3</v>
      </c>
      <c r="CJ7" s="162">
        <f t="shared" ref="CJ7:CN7" si="204">SUM(CJ13,CJ17,CJ21,CJ25,CJ31,CJ41,CJ35,CJ47)</f>
        <v>1916.3498</v>
      </c>
      <c r="CK7" s="108">
        <f t="shared" si="34"/>
        <v>-7.61440838384084E-2</v>
      </c>
      <c r="CL7" s="107">
        <f t="shared" si="204"/>
        <v>2025.1806999999999</v>
      </c>
      <c r="CM7" s="108">
        <f t="shared" si="35"/>
        <v>-1.9850823474476899E-2</v>
      </c>
      <c r="CN7" s="107">
        <f t="shared" si="204"/>
        <v>1767.883</v>
      </c>
      <c r="CO7" s="108">
        <f t="shared" si="36"/>
        <v>0.17601640518415401</v>
      </c>
      <c r="CP7" s="168">
        <f>SUM(CP13,CP17,CP21,CP25,CP31,CP41,CP35,CP47)</f>
        <v>1580.3092999999999</v>
      </c>
      <c r="CQ7" s="108">
        <f t="shared" si="37"/>
        <v>-2.0868215820862401E-2</v>
      </c>
      <c r="CR7" s="169">
        <f t="shared" si="38"/>
        <v>24700.289612600001</v>
      </c>
      <c r="CS7" s="108">
        <f t="shared" si="39"/>
        <v>1.5967029186380301E-2</v>
      </c>
      <c r="CT7" s="170">
        <f t="shared" si="40"/>
        <v>-0.106100743092162</v>
      </c>
      <c r="CU7" s="170"/>
      <c r="CV7" s="212">
        <v>2440.1397400000001</v>
      </c>
      <c r="CW7" s="213">
        <v>2470.5946399999998</v>
      </c>
      <c r="CX7" s="213">
        <v>2081.1212999999998</v>
      </c>
      <c r="CY7" s="213">
        <v>1936.7234800000001</v>
      </c>
      <c r="CZ7" s="213">
        <v>2059.8143799999998</v>
      </c>
      <c r="DA7" s="213">
        <v>2002.6323400000001</v>
      </c>
      <c r="DB7" s="213">
        <v>2124.2419399999999</v>
      </c>
      <c r="DC7" s="213">
        <v>1939.06702</v>
      </c>
      <c r="DD7" s="213">
        <v>2074.2950999999998</v>
      </c>
      <c r="DE7" s="213">
        <v>2066.1963999999998</v>
      </c>
      <c r="DF7" s="213">
        <v>1503.2809</v>
      </c>
      <c r="DG7" s="213">
        <v>1613.9903999999999</v>
      </c>
      <c r="DH7" s="213">
        <v>24312.09764</v>
      </c>
      <c r="DI7" s="214">
        <v>-0.26082930459761799</v>
      </c>
      <c r="DJ7" s="173"/>
      <c r="DK7" s="174">
        <f t="shared" ref="DK7:DO7" si="205">DK13+DK17+DK21+DK25+DK31+DK41+DK35+DK47</f>
        <v>3325.0446999999999</v>
      </c>
      <c r="DL7" s="175"/>
      <c r="DM7" s="203">
        <f t="shared" si="205"/>
        <v>3870.8858</v>
      </c>
      <c r="DN7" s="177"/>
      <c r="DO7" s="203">
        <f t="shared" si="205"/>
        <v>3401.49</v>
      </c>
      <c r="DP7" s="177" t="e">
        <f t="shared" si="43"/>
        <v>#DIV/0!</v>
      </c>
      <c r="DQ7" s="178">
        <f t="shared" si="44"/>
        <v>10597.4205</v>
      </c>
      <c r="DR7" s="203">
        <f t="shared" ref="DR7:DV7" si="206">DR13+DR17+DR21+DR25+DR31+DR41+DR35+DR47</f>
        <v>2760.0994999999998</v>
      </c>
      <c r="DS7" s="177" t="e">
        <f t="shared" ref="DS7:DW7" si="207">(DR7-ER7)/ER7</f>
        <v>#DIV/0!</v>
      </c>
      <c r="DT7" s="203">
        <f t="shared" si="206"/>
        <v>3101.4784</v>
      </c>
      <c r="DU7" s="177" t="e">
        <f t="shared" si="207"/>
        <v>#DIV/0!</v>
      </c>
      <c r="DV7" s="203">
        <f t="shared" si="206"/>
        <v>2696.0046000000002</v>
      </c>
      <c r="DW7" s="177" t="e">
        <f t="shared" si="207"/>
        <v>#DIV/0!</v>
      </c>
      <c r="DX7" s="203">
        <f t="shared" ref="DX7:EB7" si="208">DX13+DX17+DX21+DX25+DX31+DX41+DX35+DX47</f>
        <v>2575.3928999999998</v>
      </c>
      <c r="DY7" s="177" t="e">
        <f t="shared" ref="DY7:EC7" si="209">(DX7-EX7)/EX7</f>
        <v>#DIV/0!</v>
      </c>
      <c r="DZ7" s="203">
        <f t="shared" si="208"/>
        <v>2100.1406999999999</v>
      </c>
      <c r="EA7" s="177" t="e">
        <f t="shared" si="209"/>
        <v>#DIV/0!</v>
      </c>
      <c r="EB7" s="203">
        <f t="shared" si="208"/>
        <v>2338.1610999999998</v>
      </c>
      <c r="EC7" s="177" t="e">
        <f t="shared" si="209"/>
        <v>#DIV/0!</v>
      </c>
      <c r="ED7" s="203">
        <f t="shared" ref="ED7:EH7" si="210">ED13+ED17+ED21+ED25+ED31+ED41+ED35+ED47</f>
        <v>2334.3780999999999</v>
      </c>
      <c r="EE7" s="177" t="e">
        <f t="shared" ref="EE7:EI7" si="211">(ED7-FD7)/FD7</f>
        <v>#DIV/0!</v>
      </c>
      <c r="EF7" s="203">
        <f t="shared" si="210"/>
        <v>2206.7665999999999</v>
      </c>
      <c r="EG7" s="177" t="e">
        <f t="shared" si="211"/>
        <v>#DIV/0!</v>
      </c>
      <c r="EH7" s="203">
        <f t="shared" si="210"/>
        <v>2181.2040000000002</v>
      </c>
      <c r="EI7" s="177" t="e">
        <f t="shared" si="211"/>
        <v>#DIV/0!</v>
      </c>
      <c r="EJ7" s="203">
        <f>EJ13+EJ17+EJ21+EJ25+EJ31+EJ41+EJ35+EJ47</f>
        <v>32891.046399999999</v>
      </c>
      <c r="EK7" s="177" t="e">
        <f t="shared" si="52"/>
        <v>#DIV/0!</v>
      </c>
      <c r="EL7" s="177"/>
      <c r="EM7" s="177"/>
      <c r="EN7" s="180"/>
      <c r="EO7" s="177"/>
      <c r="EP7" s="180"/>
      <c r="EQ7" s="177"/>
      <c r="ER7" s="180"/>
      <c r="ES7" s="177"/>
      <c r="ET7" s="180"/>
      <c r="EU7" s="177"/>
      <c r="EV7" s="180"/>
      <c r="EW7" s="177"/>
      <c r="EX7" s="180"/>
      <c r="EY7" s="177"/>
      <c r="EZ7" s="180"/>
      <c r="FA7" s="177"/>
      <c r="FB7" s="180"/>
      <c r="FC7" s="177"/>
      <c r="FD7" s="180"/>
      <c r="FE7" s="177"/>
      <c r="FF7" s="180"/>
      <c r="FG7" s="177"/>
      <c r="FH7" s="180"/>
      <c r="FI7" s="177"/>
      <c r="FJ7" s="180">
        <f t="shared" si="67"/>
        <v>0</v>
      </c>
      <c r="FK7" s="177"/>
      <c r="FL7" s="181"/>
      <c r="FM7" s="181"/>
      <c r="FN7" s="182"/>
      <c r="FO7" s="182"/>
      <c r="FP7" s="182"/>
      <c r="FQ7" s="182"/>
      <c r="FR7" s="183"/>
      <c r="FS7" s="183"/>
      <c r="FT7" s="183"/>
      <c r="FU7" s="183"/>
      <c r="FV7" s="184"/>
      <c r="FW7" s="183"/>
      <c r="FX7" s="184"/>
      <c r="FY7" s="183"/>
      <c r="FZ7" s="184"/>
      <c r="GA7" s="185"/>
      <c r="GB7" s="154"/>
      <c r="GD7" s="152"/>
      <c r="GE7" s="96"/>
      <c r="GF7" s="177"/>
      <c r="GG7" s="181"/>
      <c r="GH7" s="177"/>
      <c r="GI7" s="181"/>
      <c r="GJ7" s="177"/>
      <c r="GK7" s="181"/>
      <c r="GL7" s="177"/>
      <c r="GM7" s="181"/>
      <c r="GN7" s="177"/>
      <c r="GO7" s="181"/>
      <c r="GP7" s="177"/>
      <c r="GQ7" s="181"/>
      <c r="GR7" s="177"/>
      <c r="GS7" s="181"/>
      <c r="GT7" s="177"/>
      <c r="GU7" s="181"/>
      <c r="GV7" s="177"/>
      <c r="GW7" s="181"/>
      <c r="GX7" s="177"/>
      <c r="GY7" s="181"/>
      <c r="GZ7" s="177"/>
      <c r="HA7" s="181"/>
      <c r="HB7" s="177"/>
      <c r="HC7" s="187"/>
      <c r="HD7" s="181"/>
      <c r="HE7" s="151"/>
      <c r="HF7" s="204"/>
      <c r="HG7" s="189"/>
      <c r="HH7" s="96"/>
      <c r="HI7" s="154"/>
      <c r="HJ7" s="191"/>
      <c r="HK7" s="154"/>
      <c r="HL7" s="189"/>
      <c r="HM7" s="177"/>
      <c r="HN7" s="191"/>
      <c r="HO7" s="192"/>
      <c r="HP7" s="191"/>
      <c r="HQ7" s="193"/>
      <c r="HR7" s="205"/>
      <c r="HS7" s="191"/>
      <c r="HT7" s="192"/>
      <c r="HU7" s="191"/>
      <c r="HV7" s="192"/>
      <c r="HW7" s="191"/>
      <c r="HX7" s="192"/>
      <c r="HY7" s="191"/>
      <c r="HZ7" s="195"/>
      <c r="IA7" s="191"/>
      <c r="IB7" s="195"/>
      <c r="IC7" s="191"/>
      <c r="ID7" s="71"/>
      <c r="IE7" s="191"/>
      <c r="IF7" s="71"/>
      <c r="IG7" s="150"/>
      <c r="IH7" s="151"/>
      <c r="II7" s="152"/>
      <c r="IJ7" s="153"/>
      <c r="IK7" s="154"/>
      <c r="IL7" s="155"/>
      <c r="IM7" s="154"/>
      <c r="IN7" s="206"/>
      <c r="IO7" s="154"/>
      <c r="IP7" s="156"/>
      <c r="IQ7" s="154"/>
      <c r="IR7" s="156"/>
      <c r="IS7" s="154"/>
      <c r="IT7" s="156"/>
      <c r="IU7" s="154"/>
      <c r="IV7" s="156"/>
      <c r="IW7" s="154"/>
      <c r="IX7" s="156"/>
      <c r="IY7" s="154"/>
      <c r="IZ7" s="156"/>
      <c r="JA7" s="154"/>
      <c r="JB7" s="156"/>
      <c r="JC7" s="154"/>
      <c r="JD7" s="196"/>
      <c r="JE7" s="154"/>
      <c r="JF7" s="207"/>
      <c r="JG7" s="151"/>
      <c r="JH7" s="160"/>
      <c r="JI7" s="181"/>
      <c r="JJ7" s="181"/>
      <c r="JK7" s="181"/>
      <c r="JL7" s="181"/>
      <c r="JM7" s="181"/>
      <c r="JN7" s="181"/>
      <c r="JO7" s="181"/>
      <c r="JP7" s="181"/>
      <c r="JQ7" s="181"/>
      <c r="JR7" s="181"/>
      <c r="JS7" s="181"/>
      <c r="JT7" s="181"/>
      <c r="JU7" s="198"/>
      <c r="JV7" s="49"/>
      <c r="JX7" s="198"/>
    </row>
    <row r="8" spans="1:284" s="49" customFormat="1" ht="27" customHeight="1">
      <c r="A8" s="415" t="s">
        <v>2543</v>
      </c>
      <c r="B8" s="106" t="s">
        <v>2536</v>
      </c>
      <c r="C8" s="215">
        <v>323.88040000000001</v>
      </c>
      <c r="D8" s="108">
        <f t="shared" ref="D8:H8" si="212">C8/R8-1</f>
        <v>0.26927303366383198</v>
      </c>
      <c r="E8" s="215">
        <v>236.0855</v>
      </c>
      <c r="F8" s="108">
        <f t="shared" si="212"/>
        <v>-6.5570798738660799E-2</v>
      </c>
      <c r="G8" s="215">
        <v>326.99599999999998</v>
      </c>
      <c r="H8" s="108">
        <f t="shared" si="212"/>
        <v>5.4362567155978599E-2</v>
      </c>
      <c r="I8" s="215">
        <v>335.78699999999998</v>
      </c>
      <c r="J8" s="108">
        <f t="shared" ref="J8:N8" si="213">I8/X8-1</f>
        <v>-4.0170100785635902E-3</v>
      </c>
      <c r="K8" s="215">
        <v>327.59769999999997</v>
      </c>
      <c r="L8" s="108">
        <f t="shared" si="213"/>
        <v>4.3053646956337802E-2</v>
      </c>
      <c r="M8" s="215">
        <v>341.17590000000001</v>
      </c>
      <c r="N8" s="108">
        <f t="shared" si="213"/>
        <v>5.7504472704414701E-2</v>
      </c>
      <c r="O8" s="107">
        <f t="shared" si="4"/>
        <v>1891.5225</v>
      </c>
      <c r="P8" s="108">
        <f t="shared" si="5"/>
        <v>5.5655634996518502E-2</v>
      </c>
      <c r="Q8" s="108"/>
      <c r="R8" s="107">
        <v>255.17</v>
      </c>
      <c r="S8" s="108">
        <f t="shared" ref="S8:W8" si="214">R8/AS8-1</f>
        <v>5.77132674696621</v>
      </c>
      <c r="T8" s="107">
        <v>252.65209999999999</v>
      </c>
      <c r="U8" s="108">
        <f t="shared" si="214"/>
        <v>6.8376246285185998</v>
      </c>
      <c r="V8" s="215">
        <v>310.13619999999997</v>
      </c>
      <c r="W8" s="108">
        <f t="shared" si="214"/>
        <v>4.9743255348044304</v>
      </c>
      <c r="X8" s="215">
        <v>337.1413</v>
      </c>
      <c r="Y8" s="108">
        <f t="shared" ref="Y8:AC8" si="215">X8/AY8-1</f>
        <v>4.7098946398600399</v>
      </c>
      <c r="Z8" s="215">
        <v>314.07560000000001</v>
      </c>
      <c r="AA8" s="108">
        <f t="shared" si="215"/>
        <v>4.3435210091039202</v>
      </c>
      <c r="AB8" s="215">
        <v>322.62360000000001</v>
      </c>
      <c r="AC8" s="108">
        <f t="shared" si="215"/>
        <v>4.9757173207184398</v>
      </c>
      <c r="AD8" s="215">
        <v>346.42430000000002</v>
      </c>
      <c r="AE8" s="108">
        <f t="shared" ref="AE8:AI8" si="216">AD8/BE8-1</f>
        <v>6.0320683670466</v>
      </c>
      <c r="AF8" s="215">
        <v>324.39080000000001</v>
      </c>
      <c r="AG8" s="108">
        <f t="shared" si="216"/>
        <v>6.35603397840294</v>
      </c>
      <c r="AH8" s="215">
        <v>349.41219999999998</v>
      </c>
      <c r="AI8" s="108">
        <f t="shared" si="216"/>
        <v>5.5161125491395504</v>
      </c>
      <c r="AJ8" s="167">
        <v>330.85219999999998</v>
      </c>
      <c r="AK8" s="108">
        <f t="shared" ref="AK8:AO8" si="217">AJ8/BK8-1</f>
        <v>0.108624731432125</v>
      </c>
      <c r="AL8" s="215">
        <v>355.15159999999997</v>
      </c>
      <c r="AM8" s="108">
        <f t="shared" si="217"/>
        <v>0.16103060739460201</v>
      </c>
      <c r="AN8" s="215">
        <v>354.37920000000003</v>
      </c>
      <c r="AO8" s="108">
        <f t="shared" si="217"/>
        <v>0.17924552474348099</v>
      </c>
      <c r="AP8" s="109">
        <f t="shared" si="14"/>
        <v>3852.4090999999999</v>
      </c>
      <c r="AQ8" s="108">
        <f t="shared" si="15"/>
        <v>1.86324648603918</v>
      </c>
      <c r="AR8" s="110"/>
      <c r="AS8" s="216">
        <v>37.683900000000001</v>
      </c>
      <c r="AT8" s="111">
        <v>1.3388716484607699</v>
      </c>
      <c r="AU8" s="217">
        <v>32.235799999999998</v>
      </c>
      <c r="AV8" s="111">
        <f t="shared" ref="AV8:AZ8" si="218">AU8/BV8-1</f>
        <v>6.9308441472281795E-2</v>
      </c>
      <c r="AW8" s="217">
        <v>51.911499999999997</v>
      </c>
      <c r="AX8" s="111">
        <f t="shared" si="218"/>
        <v>1.6864740535773601E-3</v>
      </c>
      <c r="AY8" s="115">
        <v>59.045099999999998</v>
      </c>
      <c r="AZ8" s="111">
        <f t="shared" si="218"/>
        <v>0.14416071124064</v>
      </c>
      <c r="BA8" s="218">
        <v>58.776899999999998</v>
      </c>
      <c r="BB8" s="111">
        <f t="shared" ref="BB8:BF8" si="219">BA8/CB8-1</f>
        <v>0.14084490639648301</v>
      </c>
      <c r="BC8" s="219">
        <v>53.989100000000001</v>
      </c>
      <c r="BD8" s="111">
        <f t="shared" si="219"/>
        <v>0.101076825811188</v>
      </c>
      <c r="BE8" s="219">
        <v>49.263500000000001</v>
      </c>
      <c r="BF8" s="111">
        <f t="shared" si="219"/>
        <v>0.11317365269461099</v>
      </c>
      <c r="BG8" s="219">
        <v>44.098599999999998</v>
      </c>
      <c r="BH8" s="111">
        <f t="shared" ref="BH8:BL8" si="220">BG8/CH8-1</f>
        <v>7.4171327240485405E-2</v>
      </c>
      <c r="BI8" s="219">
        <v>53.622799999999998</v>
      </c>
      <c r="BJ8" s="111">
        <f t="shared" si="220"/>
        <v>0.25056671362071697</v>
      </c>
      <c r="BK8" s="219">
        <v>298.4348</v>
      </c>
      <c r="BL8" s="111">
        <f t="shared" si="220"/>
        <v>4.5531638550540201</v>
      </c>
      <c r="BM8" s="219">
        <v>305.89339999999999</v>
      </c>
      <c r="BN8" s="111">
        <f t="shared" ref="BN8:BR8" si="221">BM8/CN8-1</f>
        <v>4.6128568204379201</v>
      </c>
      <c r="BO8" s="219">
        <v>300.51350000000002</v>
      </c>
      <c r="BP8" s="111">
        <f t="shared" si="221"/>
        <v>5.18330356701947</v>
      </c>
      <c r="BQ8" s="110">
        <f t="shared" si="24"/>
        <v>1345.4689000000001</v>
      </c>
      <c r="BR8" s="111">
        <f t="shared" si="221"/>
        <v>1.5136270505776599</v>
      </c>
      <c r="BS8" s="114"/>
      <c r="BT8" s="216">
        <v>16.111999999999998</v>
      </c>
      <c r="BU8" s="111">
        <f t="shared" si="25"/>
        <v>-0.61491395793499004</v>
      </c>
      <c r="BV8" s="216">
        <v>30.1464</v>
      </c>
      <c r="BW8" s="111">
        <f t="shared" si="26"/>
        <v>-0.23524920154541201</v>
      </c>
      <c r="BX8" s="110">
        <v>51.824100000000001</v>
      </c>
      <c r="BY8" s="220">
        <f t="shared" si="27"/>
        <v>0.85976099906696302</v>
      </c>
      <c r="BZ8" s="221">
        <v>51.605600000000003</v>
      </c>
      <c r="CA8" s="220">
        <v>1.4731789840938201</v>
      </c>
      <c r="CB8" s="222">
        <v>51.520499999999998</v>
      </c>
      <c r="CC8" s="111">
        <f t="shared" si="29"/>
        <v>0.89535546767221597</v>
      </c>
      <c r="CD8" s="222">
        <v>49.033000000000001</v>
      </c>
      <c r="CE8" s="111">
        <f t="shared" si="30"/>
        <v>0.408921377629893</v>
      </c>
      <c r="CF8" s="223">
        <v>44.255000000000003</v>
      </c>
      <c r="CG8" s="111">
        <f t="shared" si="31"/>
        <v>0.22909729184777</v>
      </c>
      <c r="CH8" s="110">
        <v>41.053600000000003</v>
      </c>
      <c r="CI8" s="111">
        <f t="shared" si="33"/>
        <v>0.38763507552737297</v>
      </c>
      <c r="CJ8" s="110">
        <v>42.878799999999998</v>
      </c>
      <c r="CK8" s="111">
        <f t="shared" si="34"/>
        <v>0.49174265327493299</v>
      </c>
      <c r="CL8" s="110">
        <v>53.741399999999999</v>
      </c>
      <c r="CM8" s="111">
        <f t="shared" si="35"/>
        <v>1.78333152064138</v>
      </c>
      <c r="CN8" s="110">
        <v>54.498699999999999</v>
      </c>
      <c r="CO8" s="111">
        <f t="shared" si="36"/>
        <v>2.7610210898249901</v>
      </c>
      <c r="CP8" s="224">
        <v>48.6008</v>
      </c>
      <c r="CQ8" s="111">
        <f t="shared" si="37"/>
        <v>3.4071565240258601</v>
      </c>
      <c r="CR8" s="117">
        <f t="shared" si="38"/>
        <v>535.26990000000001</v>
      </c>
      <c r="CS8" s="111">
        <f t="shared" si="39"/>
        <v>0.61645470078655995</v>
      </c>
      <c r="CT8" s="118">
        <f t="shared" si="40"/>
        <v>-0.108220930040533</v>
      </c>
      <c r="CU8" s="118"/>
      <c r="CV8" s="225">
        <v>41.84</v>
      </c>
      <c r="CW8" s="216">
        <v>39.419899999999998</v>
      </c>
      <c r="CX8" s="216">
        <v>27.866</v>
      </c>
      <c r="CY8" s="216">
        <v>20.866099999999999</v>
      </c>
      <c r="CZ8" s="110">
        <v>27.182500000000001</v>
      </c>
      <c r="DA8" s="110">
        <v>34.8018</v>
      </c>
      <c r="DB8" s="110">
        <v>36.006100000000004</v>
      </c>
      <c r="DC8" s="110">
        <v>29.5853</v>
      </c>
      <c r="DD8" s="110">
        <v>28.7441</v>
      </c>
      <c r="DE8" s="110">
        <v>19.308299999999999</v>
      </c>
      <c r="DF8" s="110">
        <v>14.490399999999999</v>
      </c>
      <c r="DG8" s="110">
        <v>11.027699999999999</v>
      </c>
      <c r="DH8" s="115">
        <v>331.13819999999998</v>
      </c>
      <c r="DI8" s="121">
        <v>-0.42760377395671201</v>
      </c>
      <c r="DJ8" s="122"/>
      <c r="DK8" s="226">
        <v>34.234000000000002</v>
      </c>
      <c r="DL8" s="124">
        <f t="shared" si="42"/>
        <v>-0.46866366599410197</v>
      </c>
      <c r="DM8" s="129">
        <v>30.758800000000001</v>
      </c>
      <c r="DN8" s="126"/>
      <c r="DO8" s="129">
        <v>46.277999999999999</v>
      </c>
      <c r="DP8" s="126" t="e">
        <f t="shared" si="43"/>
        <v>#DIV/0!</v>
      </c>
      <c r="DQ8" s="127">
        <f t="shared" si="44"/>
        <v>111.27079999999999</v>
      </c>
      <c r="DR8" s="129">
        <v>64.37</v>
      </c>
      <c r="DS8" s="126">
        <f t="shared" ref="DS8:DW8" si="222">(DR8-ER8)/ER8</f>
        <v>4.4504657070279396</v>
      </c>
      <c r="DT8" s="129">
        <v>64.430000000000007</v>
      </c>
      <c r="DU8" s="126">
        <f t="shared" si="222"/>
        <v>1.1743532286259999</v>
      </c>
      <c r="DV8" s="129">
        <v>63.33</v>
      </c>
      <c r="DW8" s="126">
        <f t="shared" si="222"/>
        <v>0.36134995700773798</v>
      </c>
      <c r="DX8" s="129">
        <v>61</v>
      </c>
      <c r="DY8" s="126">
        <f t="shared" ref="DY8:EC8" si="223">(DX8-EX8)/EX8</f>
        <v>7.6027518080790293E-2</v>
      </c>
      <c r="DZ8" s="227">
        <v>22.8109</v>
      </c>
      <c r="EA8" s="126">
        <f t="shared" si="223"/>
        <v>-0.67648702311728803</v>
      </c>
      <c r="EB8" s="227">
        <v>47.280799999999999</v>
      </c>
      <c r="EC8" s="126">
        <f t="shared" si="223"/>
        <v>-0.31297878523685002</v>
      </c>
      <c r="ED8" s="227">
        <v>49.418900000000001</v>
      </c>
      <c r="EE8" s="126">
        <f t="shared" ref="EE8:EI8" si="224">(ED8-FD8)/FD8</f>
        <v>-0.58627961490163205</v>
      </c>
      <c r="EF8" s="227">
        <v>49.061</v>
      </c>
      <c r="EG8" s="126">
        <f t="shared" si="224"/>
        <v>-0.43556143580303702</v>
      </c>
      <c r="EH8" s="227">
        <v>45.5398</v>
      </c>
      <c r="EI8" s="126">
        <f t="shared" si="224"/>
        <v>-0.35404539007092201</v>
      </c>
      <c r="EJ8" s="125">
        <f t="shared" ref="EJ8:EJ57" si="225">DK8+DM8+DO8+DR8+DT8+DV8+DX8+DZ8+EB8+ED8+EF8+EH8</f>
        <v>578.51220000000001</v>
      </c>
      <c r="EK8" s="126">
        <f t="shared" si="52"/>
        <v>-0.27942840758406501</v>
      </c>
      <c r="EL8" s="228">
        <v>242</v>
      </c>
      <c r="EM8" s="126">
        <f t="shared" si="53"/>
        <v>-0.63221884498480196</v>
      </c>
      <c r="EN8" s="129">
        <v>0</v>
      </c>
      <c r="EO8" s="126">
        <f t="shared" si="54"/>
        <v>-1</v>
      </c>
      <c r="EP8" s="129">
        <v>0</v>
      </c>
      <c r="EQ8" s="126">
        <f t="shared" si="56"/>
        <v>-1</v>
      </c>
      <c r="ER8" s="129">
        <v>11.81</v>
      </c>
      <c r="ES8" s="126">
        <f t="shared" si="57"/>
        <v>-0.97201421800947896</v>
      </c>
      <c r="ET8" s="129">
        <v>29.631799999999998</v>
      </c>
      <c r="EU8" s="126">
        <f t="shared" si="58"/>
        <v>-0.92573483709273197</v>
      </c>
      <c r="EV8" s="129">
        <v>46.52</v>
      </c>
      <c r="EW8" s="126">
        <f t="shared" si="60"/>
        <v>-0.87693121693121701</v>
      </c>
      <c r="EX8" s="129">
        <v>56.69</v>
      </c>
      <c r="EY8" s="126">
        <f t="shared" si="61"/>
        <v>-0.84842245989304799</v>
      </c>
      <c r="EZ8" s="129">
        <v>70.510000000000005</v>
      </c>
      <c r="FA8" s="126">
        <f t="shared" si="62"/>
        <v>-0.77686708860759501</v>
      </c>
      <c r="FB8" s="129">
        <v>68.819999999999993</v>
      </c>
      <c r="FC8" s="126">
        <f t="shared" si="64"/>
        <v>-0.80280802292263598</v>
      </c>
      <c r="FD8" s="129">
        <v>119.45</v>
      </c>
      <c r="FE8" s="126">
        <f t="shared" ref="FE8:FI8" si="226">(FD8-FU8)/FU8</f>
        <v>-0.66065340909090897</v>
      </c>
      <c r="FF8" s="129">
        <v>86.92</v>
      </c>
      <c r="FG8" s="126">
        <f t="shared" si="226"/>
        <v>-0.70130584192439904</v>
      </c>
      <c r="FH8" s="129">
        <v>70.5</v>
      </c>
      <c r="FI8" s="126">
        <f t="shared" si="226"/>
        <v>-0.60169491525423702</v>
      </c>
      <c r="FJ8" s="129">
        <f t="shared" si="67"/>
        <v>802.85180000000003</v>
      </c>
      <c r="FK8" s="126">
        <f t="shared" si="68"/>
        <v>-0.83558226500102395</v>
      </c>
      <c r="FL8" s="106">
        <v>658</v>
      </c>
      <c r="FM8" s="106">
        <v>680</v>
      </c>
      <c r="FN8" s="106">
        <v>487</v>
      </c>
      <c r="FO8" s="106">
        <v>422</v>
      </c>
      <c r="FP8" s="106">
        <v>399</v>
      </c>
      <c r="FQ8" s="106">
        <v>378</v>
      </c>
      <c r="FR8" s="229" t="s">
        <v>2544</v>
      </c>
      <c r="FS8" s="229" t="s">
        <v>2545</v>
      </c>
      <c r="FT8" s="229" t="s">
        <v>2546</v>
      </c>
      <c r="FU8" s="229" t="s">
        <v>2547</v>
      </c>
      <c r="FV8" s="133">
        <f t="shared" ref="FV8:FZ8" si="227">(FU8-GW8)/GW8</f>
        <v>-0.54285714285714304</v>
      </c>
      <c r="FW8" s="229" t="s">
        <v>2548</v>
      </c>
      <c r="FX8" s="133">
        <f t="shared" si="227"/>
        <v>-0.61558784676353995</v>
      </c>
      <c r="FY8" s="229" t="s">
        <v>2549</v>
      </c>
      <c r="FZ8" s="133">
        <f t="shared" si="227"/>
        <v>-0.71451612903225803</v>
      </c>
      <c r="GA8" s="134">
        <f t="shared" si="70"/>
        <v>4883</v>
      </c>
      <c r="GB8" s="230">
        <f t="shared" si="71"/>
        <v>-0.44930641705199098</v>
      </c>
      <c r="GC8" s="79"/>
      <c r="GD8" s="136"/>
      <c r="GE8" s="137">
        <v>729</v>
      </c>
      <c r="GF8" s="133">
        <f t="shared" ref="GF8:GJ8" si="228">(GE8-HH8)/HH8</f>
        <v>-0.15133876600698501</v>
      </c>
      <c r="GG8" s="130">
        <v>832</v>
      </c>
      <c r="GH8" s="133">
        <f t="shared" si="228"/>
        <v>-0.22962962962962999</v>
      </c>
      <c r="GI8" s="130">
        <v>780</v>
      </c>
      <c r="GJ8" s="133">
        <f t="shared" si="228"/>
        <v>-0.15217391304347799</v>
      </c>
      <c r="GK8" s="130">
        <v>808</v>
      </c>
      <c r="GL8" s="133">
        <f t="shared" si="75"/>
        <v>-4.0380047505938203E-2</v>
      </c>
      <c r="GM8" s="130">
        <v>715</v>
      </c>
      <c r="GN8" s="133">
        <f t="shared" si="76"/>
        <v>-0.180045871559633</v>
      </c>
      <c r="GO8" s="231">
        <v>758</v>
      </c>
      <c r="GP8" s="133">
        <f t="shared" ref="GP8:GT8" si="229">(GO8-HS8)/HS8</f>
        <v>-0.11551925320886799</v>
      </c>
      <c r="GQ8" s="130">
        <v>716</v>
      </c>
      <c r="GR8" s="133">
        <f t="shared" si="229"/>
        <v>-0.157647058823529</v>
      </c>
      <c r="GS8" s="130">
        <v>672</v>
      </c>
      <c r="GT8" s="133">
        <f t="shared" si="229"/>
        <v>-0.220417633410673</v>
      </c>
      <c r="GU8" s="130">
        <v>710</v>
      </c>
      <c r="GV8" s="133">
        <f t="shared" ref="GV8:GZ8" si="230">(GU8-HY8)/HY8</f>
        <v>-0.16470588235294101</v>
      </c>
      <c r="GW8" s="130">
        <v>770</v>
      </c>
      <c r="GX8" s="133">
        <f t="shared" si="230"/>
        <v>-0.15384615384615399</v>
      </c>
      <c r="GY8" s="130">
        <v>757</v>
      </c>
      <c r="GZ8" s="133">
        <f t="shared" si="230"/>
        <v>-7.6829268292682898E-2</v>
      </c>
      <c r="HA8" s="130">
        <v>620</v>
      </c>
      <c r="HB8" s="133">
        <f t="shared" si="81"/>
        <v>-0.15416098226466601</v>
      </c>
      <c r="HC8" s="130">
        <f t="shared" si="82"/>
        <v>8867</v>
      </c>
      <c r="HD8" s="130">
        <f t="shared" si="83"/>
        <v>8867</v>
      </c>
      <c r="HE8" s="135"/>
      <c r="HF8" s="232" t="s">
        <v>2550</v>
      </c>
      <c r="HG8" s="140"/>
      <c r="HH8" s="137">
        <v>859</v>
      </c>
      <c r="HI8" s="138">
        <f t="shared" ref="HI8:HM8" si="231">(HH8-IJ8)/IJ8</f>
        <v>-4.7143649473100402E-2</v>
      </c>
      <c r="HJ8" s="233">
        <v>1080</v>
      </c>
      <c r="HK8" s="138">
        <f t="shared" si="231"/>
        <v>-0.14695985972228801</v>
      </c>
      <c r="HL8" s="233">
        <v>920</v>
      </c>
      <c r="HM8" s="234">
        <f t="shared" si="231"/>
        <v>-0.1015625</v>
      </c>
      <c r="HN8" s="235">
        <v>842</v>
      </c>
      <c r="HO8" s="236">
        <f t="shared" si="87"/>
        <v>-0.14863498483316501</v>
      </c>
      <c r="HP8" s="235">
        <v>872</v>
      </c>
      <c r="HQ8" s="236">
        <f t="shared" si="88"/>
        <v>-0.101956745623069</v>
      </c>
      <c r="HR8" s="237"/>
      <c r="HS8" s="235">
        <v>857</v>
      </c>
      <c r="HT8" s="236">
        <f t="shared" ref="HT8:HX8" si="232">(HS8-IT8)/IT8</f>
        <v>-0.138693467336683</v>
      </c>
      <c r="HU8" s="235">
        <v>850</v>
      </c>
      <c r="HV8" s="236">
        <f t="shared" si="232"/>
        <v>-8.2073434125270003E-2</v>
      </c>
      <c r="HW8" s="235">
        <v>862</v>
      </c>
      <c r="HX8" s="149">
        <f t="shared" si="232"/>
        <v>-3.2547699214365899E-2</v>
      </c>
      <c r="HY8" s="235">
        <v>850</v>
      </c>
      <c r="HZ8" s="149">
        <f t="shared" ref="HZ8:ID8" si="233">(HY8-IZ8)/IZ8</f>
        <v>-2.5229357798165101E-2</v>
      </c>
      <c r="IA8" s="235">
        <v>910</v>
      </c>
      <c r="IB8" s="149">
        <f t="shared" si="233"/>
        <v>-5.3069719042663901E-2</v>
      </c>
      <c r="IC8" s="235">
        <v>820</v>
      </c>
      <c r="ID8" s="149">
        <f t="shared" si="233"/>
        <v>-3.5294117647058802E-2</v>
      </c>
      <c r="IE8" s="235">
        <v>733</v>
      </c>
      <c r="IF8" s="71">
        <f t="shared" si="93"/>
        <v>-0.124253285543608</v>
      </c>
      <c r="IG8" s="150">
        <f t="shared" si="94"/>
        <v>10455</v>
      </c>
      <c r="IH8" s="238"/>
      <c r="II8" s="152"/>
      <c r="IJ8" s="239">
        <v>901.5</v>
      </c>
      <c r="IK8" s="184">
        <f t="shared" si="95"/>
        <v>-0.118912051941148</v>
      </c>
      <c r="IL8" s="187">
        <v>1266.06</v>
      </c>
      <c r="IM8" s="184">
        <f t="shared" si="96"/>
        <v>-9.7914498240622899E-2</v>
      </c>
      <c r="IN8" s="187">
        <v>1024</v>
      </c>
      <c r="IO8" s="154">
        <f t="shared" si="97"/>
        <v>-9.17650720140466E-2</v>
      </c>
      <c r="IP8" s="240">
        <v>989</v>
      </c>
      <c r="IQ8" s="184">
        <f t="shared" si="98"/>
        <v>0.111711501165781</v>
      </c>
      <c r="IR8" s="240">
        <v>971</v>
      </c>
      <c r="IS8" s="184">
        <f t="shared" si="99"/>
        <v>9.5686824379050101E-2</v>
      </c>
      <c r="IT8" s="240">
        <v>995</v>
      </c>
      <c r="IU8" s="184">
        <f t="shared" si="100"/>
        <v>5.1625221635074298E-2</v>
      </c>
      <c r="IV8" s="240">
        <v>926</v>
      </c>
      <c r="IW8" s="184">
        <f t="shared" si="101"/>
        <v>-1.77051488198589E-2</v>
      </c>
      <c r="IX8" s="241">
        <v>891</v>
      </c>
      <c r="IY8" s="184">
        <f t="shared" si="102"/>
        <v>-2.1092029532942799E-2</v>
      </c>
      <c r="IZ8" s="241">
        <v>872</v>
      </c>
      <c r="JA8" s="242">
        <f t="shared" si="103"/>
        <v>-4.6226709865639398E-2</v>
      </c>
      <c r="JB8" s="243">
        <v>961</v>
      </c>
      <c r="JC8" s="244">
        <f t="shared" si="104"/>
        <v>2.0779119959806001E-2</v>
      </c>
      <c r="JD8" s="245">
        <v>850</v>
      </c>
      <c r="JE8" s="138">
        <f t="shared" si="105"/>
        <v>5.4155377749540998E-3</v>
      </c>
      <c r="JF8" s="245">
        <v>837</v>
      </c>
      <c r="JG8" s="138">
        <f t="shared" si="106"/>
        <v>-0.16748212972238999</v>
      </c>
      <c r="JH8" s="160">
        <v>11835.480554612701</v>
      </c>
      <c r="JI8" s="160">
        <v>1023.16687225846</v>
      </c>
      <c r="JJ8" s="160">
        <v>1403.4811528738101</v>
      </c>
      <c r="JK8" s="160">
        <v>1127.4615944035099</v>
      </c>
      <c r="JL8" s="160">
        <v>889.61929328148403</v>
      </c>
      <c r="JM8" s="160">
        <v>886.20213221080496</v>
      </c>
      <c r="JN8" s="160">
        <v>946.15456108305102</v>
      </c>
      <c r="JO8" s="160">
        <v>942.69047515365901</v>
      </c>
      <c r="JP8" s="160">
        <v>910.19792143983204</v>
      </c>
      <c r="JQ8" s="160">
        <v>914.26338839616596</v>
      </c>
      <c r="JR8" s="160">
        <v>941.43775201616597</v>
      </c>
      <c r="JS8" s="160">
        <v>845.42158745736299</v>
      </c>
      <c r="JT8" s="160">
        <v>1005.38382403839</v>
      </c>
    </row>
    <row r="9" spans="1:284" s="50" customFormat="1" ht="28.8">
      <c r="A9" s="416"/>
      <c r="B9" s="160" t="s">
        <v>2539</v>
      </c>
      <c r="C9" s="246">
        <v>15634.2955</v>
      </c>
      <c r="D9" s="108">
        <f t="shared" ref="D9:H9" si="234">C9/R9-1</f>
        <v>0.25303978026358298</v>
      </c>
      <c r="E9" s="215">
        <v>13762.8961</v>
      </c>
      <c r="F9" s="108">
        <f t="shared" si="234"/>
        <v>3.02935663820847E-3</v>
      </c>
      <c r="G9" s="215">
        <v>18904.2637</v>
      </c>
      <c r="H9" s="108">
        <f t="shared" si="234"/>
        <v>2.2293088181482E-3</v>
      </c>
      <c r="I9" s="215">
        <v>21448.608400000001</v>
      </c>
      <c r="J9" s="108">
        <f t="shared" ref="J9:N9" si="235">I9/X9-1</f>
        <v>-3.7261834151716099E-2</v>
      </c>
      <c r="K9" s="215">
        <v>20903.512200000001</v>
      </c>
      <c r="L9" s="108">
        <f t="shared" si="235"/>
        <v>6.4352734401461206E-2</v>
      </c>
      <c r="M9" s="215">
        <v>19301.074000000001</v>
      </c>
      <c r="N9" s="108">
        <f t="shared" si="235"/>
        <v>7.2153534241614595E-2</v>
      </c>
      <c r="O9" s="107">
        <f t="shared" si="4"/>
        <v>109954.6499</v>
      </c>
      <c r="P9" s="108">
        <f t="shared" si="5"/>
        <v>4.7374717739211397E-2</v>
      </c>
      <c r="Q9" s="108"/>
      <c r="R9" s="162">
        <v>12477.094300000001</v>
      </c>
      <c r="S9" s="108">
        <f t="shared" ref="S9:W9" si="236">R9/AS9-1</f>
        <v>0.69579639213040101</v>
      </c>
      <c r="T9" s="247">
        <v>13721.329299999999</v>
      </c>
      <c r="U9" s="163">
        <f t="shared" si="236"/>
        <v>0.59685120509795897</v>
      </c>
      <c r="V9" s="248">
        <v>18862.214</v>
      </c>
      <c r="W9" s="163">
        <f t="shared" si="236"/>
        <v>0.59452652981554099</v>
      </c>
      <c r="X9" s="248">
        <v>22278.755700000002</v>
      </c>
      <c r="Y9" s="163">
        <f t="shared" ref="Y9:AC9" si="237">X9/AY9-1</f>
        <v>0.57984084384437695</v>
      </c>
      <c r="Z9" s="248">
        <v>19639.647199999999</v>
      </c>
      <c r="AA9" s="163">
        <f t="shared" si="237"/>
        <v>0.49965271420407797</v>
      </c>
      <c r="AB9" s="248">
        <v>18002.154900000001</v>
      </c>
      <c r="AC9" s="163">
        <f t="shared" si="237"/>
        <v>0.61426558936542996</v>
      </c>
      <c r="AD9" s="248">
        <v>18986.729299999999</v>
      </c>
      <c r="AE9" s="163">
        <f t="shared" ref="AE9:AI9" si="238">AD9/BE9-1</f>
        <v>0.61465243436880501</v>
      </c>
      <c r="AF9" s="248">
        <v>17983.983899999999</v>
      </c>
      <c r="AG9" s="163">
        <f t="shared" si="238"/>
        <v>0.72480607207472703</v>
      </c>
      <c r="AH9" s="248">
        <v>19399.779399999999</v>
      </c>
      <c r="AI9" s="163">
        <f t="shared" si="238"/>
        <v>0.78982887362260301</v>
      </c>
      <c r="AJ9" s="248">
        <v>21001.8897</v>
      </c>
      <c r="AK9" s="163">
        <f t="shared" ref="AK9:AO9" si="239">AJ9/BK9-1</f>
        <v>5.6232579954213803E-2</v>
      </c>
      <c r="AL9" s="248">
        <v>20735.786800000002</v>
      </c>
      <c r="AM9" s="163">
        <f t="shared" si="239"/>
        <v>0.13433967043461401</v>
      </c>
      <c r="AN9" s="248">
        <v>18221.526000000002</v>
      </c>
      <c r="AO9" s="163">
        <f t="shared" si="239"/>
        <v>0.26949525723686202</v>
      </c>
      <c r="AP9" s="109">
        <f t="shared" si="14"/>
        <v>221310.89050000001</v>
      </c>
      <c r="AQ9" s="108">
        <f t="shared" si="15"/>
        <v>0.45914640562246301</v>
      </c>
      <c r="AR9" s="110"/>
      <c r="AS9" s="249">
        <v>7357.6606000000002</v>
      </c>
      <c r="AT9" s="199">
        <v>1.2972863793546201</v>
      </c>
      <c r="AU9" s="250">
        <v>8592.7412999999997</v>
      </c>
      <c r="AV9" s="200">
        <f t="shared" ref="AV9:AZ9" si="240">AU9/BV9-1</f>
        <v>0.32229022329680801</v>
      </c>
      <c r="AW9" s="250">
        <v>11829.351000000001</v>
      </c>
      <c r="AX9" s="200">
        <f t="shared" si="240"/>
        <v>-8.7648149813215198E-2</v>
      </c>
      <c r="AY9" s="213">
        <v>14101.898800000001</v>
      </c>
      <c r="AZ9" s="200">
        <f t="shared" si="240"/>
        <v>0.15323549564932201</v>
      </c>
      <c r="BA9" s="251">
        <v>13096.1302</v>
      </c>
      <c r="BB9" s="200">
        <f t="shared" ref="BB9:BF9" si="241">BA9/CB9-1</f>
        <v>0.21012547081900099</v>
      </c>
      <c r="BC9" s="166">
        <v>11151.9164</v>
      </c>
      <c r="BD9" s="200">
        <f t="shared" si="241"/>
        <v>7.2262361798436398E-2</v>
      </c>
      <c r="BE9" s="166">
        <v>11759.019399999999</v>
      </c>
      <c r="BF9" s="200">
        <f t="shared" si="241"/>
        <v>0.13437642348498899</v>
      </c>
      <c r="BG9" s="166">
        <v>10426.670099999999</v>
      </c>
      <c r="BH9" s="200">
        <f t="shared" ref="BH9:BL9" si="242">BG9/CH9-1</f>
        <v>5.0655098689129402E-2</v>
      </c>
      <c r="BI9" s="166">
        <v>10838.9018</v>
      </c>
      <c r="BJ9" s="200">
        <f t="shared" si="242"/>
        <v>2.6011758850652801E-2</v>
      </c>
      <c r="BK9" s="166">
        <v>19883.773799999999</v>
      </c>
      <c r="BL9" s="200">
        <f t="shared" si="242"/>
        <v>0.704572530969239</v>
      </c>
      <c r="BM9" s="166">
        <v>18280.050800000001</v>
      </c>
      <c r="BN9" s="200">
        <f t="shared" ref="BN9:BR9" si="243">BM9/CN9-1</f>
        <v>0.65564084779227005</v>
      </c>
      <c r="BO9" s="166">
        <v>14353.362800000001</v>
      </c>
      <c r="BP9" s="200">
        <f t="shared" si="243"/>
        <v>0.73207881045383605</v>
      </c>
      <c r="BQ9" s="107">
        <f t="shared" si="24"/>
        <v>151671.47700000001</v>
      </c>
      <c r="BR9" s="108">
        <f t="shared" si="243"/>
        <v>0.28573846587309099</v>
      </c>
      <c r="BS9" s="165"/>
      <c r="BT9" s="249">
        <v>3202.7615999999998</v>
      </c>
      <c r="BU9" s="200">
        <f t="shared" si="25"/>
        <v>-0.51598820682391699</v>
      </c>
      <c r="BV9" s="249">
        <v>6498.3777</v>
      </c>
      <c r="BW9" s="200">
        <f t="shared" si="26"/>
        <v>7.1710729069413906E-2</v>
      </c>
      <c r="BX9" s="210">
        <v>12965.777400000001</v>
      </c>
      <c r="BY9" s="200">
        <f t="shared" si="27"/>
        <v>3.2029274738474598</v>
      </c>
      <c r="BZ9" s="211">
        <v>12228.117200000001</v>
      </c>
      <c r="CA9" s="200">
        <v>4.1003568171759399</v>
      </c>
      <c r="CB9" s="202">
        <v>10822.125899999999</v>
      </c>
      <c r="CC9" s="108">
        <f t="shared" si="29"/>
        <v>1.77732547745858</v>
      </c>
      <c r="CD9" s="202">
        <v>10400.361699999999</v>
      </c>
      <c r="CE9" s="108">
        <f t="shared" si="30"/>
        <v>0.36901248494648697</v>
      </c>
      <c r="CF9" s="246">
        <v>10366.064700000001</v>
      </c>
      <c r="CG9" s="108">
        <f t="shared" si="31"/>
        <v>0.237501808160792</v>
      </c>
      <c r="CH9" s="107">
        <v>9923.9704000000002</v>
      </c>
      <c r="CI9" s="108">
        <f t="shared" si="33"/>
        <v>0.69930903977400105</v>
      </c>
      <c r="CJ9" s="107">
        <v>10564.110699999999</v>
      </c>
      <c r="CK9" s="108">
        <f t="shared" si="34"/>
        <v>1.18304556379991</v>
      </c>
      <c r="CL9" s="107">
        <v>11664.962</v>
      </c>
      <c r="CM9" s="108">
        <f t="shared" si="35"/>
        <v>3.3895781554612601</v>
      </c>
      <c r="CN9" s="107">
        <v>11041.0726</v>
      </c>
      <c r="CO9" s="108">
        <f t="shared" si="36"/>
        <v>4.3920905033071396</v>
      </c>
      <c r="CP9" s="168">
        <v>8286.7839000000004</v>
      </c>
      <c r="CQ9" s="108">
        <f t="shared" si="37"/>
        <v>3.5233714346475602</v>
      </c>
      <c r="CR9" s="169">
        <f t="shared" si="38"/>
        <v>117964.48579999999</v>
      </c>
      <c r="CS9" s="108">
        <f t="shared" si="39"/>
        <v>1.13512232235439</v>
      </c>
      <c r="CT9" s="170">
        <f t="shared" si="40"/>
        <v>-0.249458435768278</v>
      </c>
      <c r="CU9" s="170"/>
      <c r="CV9" s="252">
        <v>6617.1148000000003</v>
      </c>
      <c r="CW9" s="249">
        <v>6063.5556999999999</v>
      </c>
      <c r="CX9" s="249">
        <v>3084.9396000000002</v>
      </c>
      <c r="CY9" s="249">
        <v>2397.5023000000001</v>
      </c>
      <c r="CZ9" s="210">
        <v>3896.5998</v>
      </c>
      <c r="DA9" s="210">
        <v>7596.9808999999996</v>
      </c>
      <c r="DB9" s="210">
        <v>8376.6057000000001</v>
      </c>
      <c r="DC9" s="210">
        <v>5840.0033000000003</v>
      </c>
      <c r="DD9" s="210">
        <v>4839.1617999999999</v>
      </c>
      <c r="DE9" s="210">
        <v>2657.4220999999998</v>
      </c>
      <c r="DF9" s="210">
        <v>2047.6423</v>
      </c>
      <c r="DG9" s="210">
        <v>1831.9928</v>
      </c>
      <c r="DH9" s="213">
        <v>55249.521099999998</v>
      </c>
      <c r="DI9" s="214">
        <v>-0.47536494296478099</v>
      </c>
      <c r="DJ9" s="173"/>
      <c r="DK9" s="253">
        <v>4523.3011999999999</v>
      </c>
      <c r="DL9" s="175">
        <f t="shared" si="42"/>
        <v>-0.64919196987734595</v>
      </c>
      <c r="DM9" s="180">
        <v>5241.8176999999996</v>
      </c>
      <c r="DN9" s="177"/>
      <c r="DO9" s="180">
        <v>9511.3415999999997</v>
      </c>
      <c r="DP9" s="177" t="e">
        <f t="shared" si="43"/>
        <v>#DIV/0!</v>
      </c>
      <c r="DQ9" s="178">
        <f t="shared" si="44"/>
        <v>19276.460500000001</v>
      </c>
      <c r="DR9" s="180">
        <v>14974.0656</v>
      </c>
      <c r="DS9" s="177">
        <f t="shared" ref="DS9:DW9" si="244">(DR9-ER9)/ER9</f>
        <v>8.0326011895426408</v>
      </c>
      <c r="DT9" s="180">
        <v>12893.95</v>
      </c>
      <c r="DU9" s="177">
        <f t="shared" si="244"/>
        <v>2.9886065355863698</v>
      </c>
      <c r="DV9" s="180">
        <v>11748.48</v>
      </c>
      <c r="DW9" s="177">
        <f t="shared" si="244"/>
        <v>1.28398129031506</v>
      </c>
      <c r="DX9" s="180">
        <v>11974.4</v>
      </c>
      <c r="DY9" s="177">
        <f t="shared" ref="DY9:EC9" si="245">(DX9-EX9)/EX9</f>
        <v>0.89244076245083004</v>
      </c>
      <c r="DZ9" s="180">
        <v>3146.1531</v>
      </c>
      <c r="EA9" s="177">
        <f t="shared" si="245"/>
        <v>-0.62551279991144204</v>
      </c>
      <c r="EB9" s="180">
        <v>7805.1602999999996</v>
      </c>
      <c r="EC9" s="177">
        <f t="shared" si="245"/>
        <v>-1.0914527282611599E-2</v>
      </c>
      <c r="ED9" s="180">
        <v>8218.7358999999997</v>
      </c>
      <c r="EE9" s="177">
        <f t="shared" ref="EE9:EI9" si="246">(ED9-FD9)/FD9</f>
        <v>-0.41982868195439099</v>
      </c>
      <c r="EF9" s="180">
        <v>7682.7803999999996</v>
      </c>
      <c r="EG9" s="177">
        <f t="shared" si="246"/>
        <v>-0.26676124059565498</v>
      </c>
      <c r="EH9" s="180">
        <v>7590.2016000000003</v>
      </c>
      <c r="EI9" s="177">
        <f t="shared" si="246"/>
        <v>-4.6804355197227102E-2</v>
      </c>
      <c r="EJ9" s="176">
        <f t="shared" si="225"/>
        <v>105310.38740000001</v>
      </c>
      <c r="EK9" s="177">
        <f t="shared" si="52"/>
        <v>8.0803069010462095E-2</v>
      </c>
      <c r="EL9" s="254">
        <v>32176</v>
      </c>
      <c r="EM9" s="177">
        <f t="shared" si="53"/>
        <v>-0.34147888909355101</v>
      </c>
      <c r="EN9" s="180">
        <v>0</v>
      </c>
      <c r="EO9" s="177">
        <f t="shared" si="54"/>
        <v>-1</v>
      </c>
      <c r="EP9" s="180">
        <v>0</v>
      </c>
      <c r="EQ9" s="177">
        <f t="shared" si="56"/>
        <v>-1</v>
      </c>
      <c r="ER9" s="180">
        <v>1657.78</v>
      </c>
      <c r="ES9" s="177">
        <f t="shared" si="57"/>
        <v>-0.95643268245249802</v>
      </c>
      <c r="ET9" s="180">
        <v>3232.6954000000001</v>
      </c>
      <c r="EU9" s="177">
        <f t="shared" si="58"/>
        <v>-0.90911991791065705</v>
      </c>
      <c r="EV9" s="180">
        <v>5143.8599999999997</v>
      </c>
      <c r="EW9" s="177">
        <f t="shared" si="60"/>
        <v>-0.85180466724286996</v>
      </c>
      <c r="EX9" s="180">
        <v>6327.49</v>
      </c>
      <c r="EY9" s="177">
        <f t="shared" si="61"/>
        <v>-0.81076382450578699</v>
      </c>
      <c r="EZ9" s="180">
        <v>8401.23</v>
      </c>
      <c r="FA9" s="177">
        <f t="shared" si="62"/>
        <v>-0.76145745194355297</v>
      </c>
      <c r="FB9" s="180">
        <v>7891.29</v>
      </c>
      <c r="FC9" s="177">
        <f t="shared" si="64"/>
        <v>-0.77039512351246797</v>
      </c>
      <c r="FD9" s="180">
        <v>14166.05</v>
      </c>
      <c r="FE9" s="177">
        <f t="shared" ref="FE9:FI9" si="247">(FD9-FU9)/FU9</f>
        <v>-0.66505769139830695</v>
      </c>
      <c r="FF9" s="180">
        <v>10477.870000000001</v>
      </c>
      <c r="FG9" s="177">
        <f t="shared" si="247"/>
        <v>-0.66097618585387896</v>
      </c>
      <c r="FH9" s="180">
        <v>7962.9</v>
      </c>
      <c r="FI9" s="177">
        <f t="shared" si="247"/>
        <v>-0.64604613948526501</v>
      </c>
      <c r="FJ9" s="180">
        <f t="shared" si="67"/>
        <v>97437.165399999998</v>
      </c>
      <c r="FK9" s="177">
        <f t="shared" si="68"/>
        <v>-0.77586018135978396</v>
      </c>
      <c r="FL9" s="93">
        <v>48861</v>
      </c>
      <c r="FM9" s="93">
        <v>42276</v>
      </c>
      <c r="FN9" s="93">
        <v>36525</v>
      </c>
      <c r="FO9" s="93">
        <v>38051</v>
      </c>
      <c r="FP9" s="93">
        <v>35571</v>
      </c>
      <c r="FQ9" s="93">
        <v>34710</v>
      </c>
      <c r="FR9" s="255" t="s">
        <v>2551</v>
      </c>
      <c r="FS9" s="255" t="s">
        <v>2552</v>
      </c>
      <c r="FT9" s="255" t="s">
        <v>2553</v>
      </c>
      <c r="FU9" s="255" t="s">
        <v>2554</v>
      </c>
      <c r="FV9" s="184">
        <f t="shared" ref="FV9:FZ9" si="248">(FU9-GW9)/GW9</f>
        <v>-0.38854994940002902</v>
      </c>
      <c r="FW9" s="255" t="s">
        <v>2555</v>
      </c>
      <c r="FX9" s="184">
        <f t="shared" si="248"/>
        <v>-0.48506306336326799</v>
      </c>
      <c r="FY9" s="255" t="s">
        <v>2556</v>
      </c>
      <c r="FZ9" s="184">
        <f t="shared" si="248"/>
        <v>-0.50872404079226097</v>
      </c>
      <c r="GA9" s="185">
        <f t="shared" si="70"/>
        <v>434716</v>
      </c>
      <c r="GB9" s="256">
        <f t="shared" si="71"/>
        <v>-0.35103454453169303</v>
      </c>
      <c r="GC9" s="186"/>
      <c r="GD9" s="152"/>
      <c r="GE9" s="96">
        <v>43743</v>
      </c>
      <c r="GF9" s="177">
        <f t="shared" ref="GF9:GJ9" si="249">(GE9-HH9)/HH9</f>
        <v>-0.24169194764670199</v>
      </c>
      <c r="GG9" s="181">
        <v>52486</v>
      </c>
      <c r="GH9" s="177">
        <f t="shared" si="249"/>
        <v>-0.472502512562814</v>
      </c>
      <c r="GI9" s="181">
        <v>53040</v>
      </c>
      <c r="GJ9" s="177">
        <f t="shared" si="249"/>
        <v>-6.6952819899377305E-2</v>
      </c>
      <c r="GK9" s="181">
        <v>57218</v>
      </c>
      <c r="GL9" s="177">
        <f t="shared" si="75"/>
        <v>-0.144467703349282</v>
      </c>
      <c r="GM9" s="181">
        <v>53423</v>
      </c>
      <c r="GN9" s="177">
        <f t="shared" si="76"/>
        <v>-0.136318810120443</v>
      </c>
      <c r="GO9" s="257">
        <v>58100</v>
      </c>
      <c r="GP9" s="177">
        <f t="shared" ref="GP9:GT9" si="250">(GO9-HS9)/HS9</f>
        <v>-0.10710169204997801</v>
      </c>
      <c r="GQ9" s="181">
        <v>59610</v>
      </c>
      <c r="GR9" s="177">
        <f t="shared" si="250"/>
        <v>-2.2786885245901601E-2</v>
      </c>
      <c r="GS9" s="181">
        <v>61763</v>
      </c>
      <c r="GT9" s="177">
        <f t="shared" si="250"/>
        <v>-5.6304241535264601E-2</v>
      </c>
      <c r="GU9" s="181">
        <v>55495</v>
      </c>
      <c r="GV9" s="177">
        <f t="shared" ref="GV9:GZ9" si="251">(GU9-HY9)/HY9</f>
        <v>-6.2584459459459493E-2</v>
      </c>
      <c r="GW9" s="181">
        <v>69170</v>
      </c>
      <c r="GX9" s="177">
        <f t="shared" si="251"/>
        <v>2.02064896755162E-2</v>
      </c>
      <c r="GY9" s="181">
        <v>60019</v>
      </c>
      <c r="GZ9" s="177">
        <f t="shared" si="251"/>
        <v>2.5965811965812002E-2</v>
      </c>
      <c r="HA9" s="181">
        <v>45793</v>
      </c>
      <c r="HB9" s="177">
        <f t="shared" si="81"/>
        <v>-0.13568759201238201</v>
      </c>
      <c r="HC9" s="187">
        <f t="shared" si="82"/>
        <v>669860</v>
      </c>
      <c r="HD9" s="181">
        <f t="shared" si="83"/>
        <v>669860</v>
      </c>
      <c r="HE9" s="154"/>
      <c r="HF9" s="173"/>
      <c r="HG9" s="189"/>
      <c r="HH9" s="96">
        <v>57685</v>
      </c>
      <c r="HI9" s="151">
        <f t="shared" ref="HI9:HM9" si="252">(HH9-IJ9)/IJ9</f>
        <v>-8.2498765345699193E-2</v>
      </c>
      <c r="HJ9" s="190">
        <v>99500</v>
      </c>
      <c r="HK9" s="151">
        <f t="shared" si="252"/>
        <v>-0.14874562320504001</v>
      </c>
      <c r="HL9" s="190">
        <v>56846</v>
      </c>
      <c r="HM9" s="193">
        <f t="shared" si="252"/>
        <v>-6.2488661664055402E-2</v>
      </c>
      <c r="HN9" s="258">
        <v>66880</v>
      </c>
      <c r="HO9" s="259">
        <f t="shared" si="87"/>
        <v>-4.6369702846061699E-2</v>
      </c>
      <c r="HP9" s="258">
        <v>61855</v>
      </c>
      <c r="HQ9" s="259">
        <f t="shared" si="88"/>
        <v>-6.8196197764454194E-2</v>
      </c>
      <c r="HR9" s="193"/>
      <c r="HS9" s="258">
        <v>65069</v>
      </c>
      <c r="HT9" s="259">
        <f t="shared" ref="HT9:HX9" si="253">(HS9-IT9)/IT9</f>
        <v>-4.20745800638921E-2</v>
      </c>
      <c r="HU9" s="258">
        <v>61000</v>
      </c>
      <c r="HV9" s="259">
        <f t="shared" si="253"/>
        <v>-2.3140363519897501E-2</v>
      </c>
      <c r="HW9" s="258">
        <v>65448</v>
      </c>
      <c r="HX9" s="192">
        <f t="shared" si="253"/>
        <v>-6.1651532177240597E-3</v>
      </c>
      <c r="HY9" s="258">
        <v>59200</v>
      </c>
      <c r="HZ9" s="195">
        <f t="shared" ref="HZ9:ID9" si="254">(HY9-IZ9)/IZ9</f>
        <v>-4.4229184534920899E-3</v>
      </c>
      <c r="IA9" s="258">
        <v>67800</v>
      </c>
      <c r="IB9" s="195">
        <f t="shared" si="254"/>
        <v>-1.8699704741504099E-2</v>
      </c>
      <c r="IC9" s="258">
        <v>58500</v>
      </c>
      <c r="ID9" s="71">
        <f t="shared" si="254"/>
        <v>-8.4745762711864406E-3</v>
      </c>
      <c r="IE9" s="258">
        <v>52982</v>
      </c>
      <c r="IF9" s="71">
        <f t="shared" si="93"/>
        <v>-2.7856201769245201E-3</v>
      </c>
      <c r="IG9" s="150">
        <f t="shared" si="94"/>
        <v>772765</v>
      </c>
      <c r="IH9" s="238"/>
      <c r="II9" s="152"/>
      <c r="IJ9" s="96">
        <v>62871.85</v>
      </c>
      <c r="IK9" s="177">
        <f t="shared" si="95"/>
        <v>-3.5690813564963203E-2</v>
      </c>
      <c r="IL9" s="181">
        <v>116886.33</v>
      </c>
      <c r="IM9" s="177">
        <f t="shared" si="96"/>
        <v>-9.6219218374024904E-2</v>
      </c>
      <c r="IN9" s="181">
        <v>60635</v>
      </c>
      <c r="IO9" s="154">
        <f t="shared" si="97"/>
        <v>6.0861818352323301E-2</v>
      </c>
      <c r="IP9" s="260">
        <v>70132</v>
      </c>
      <c r="IQ9" s="177">
        <f t="shared" si="98"/>
        <v>0.100001270462883</v>
      </c>
      <c r="IR9" s="260">
        <v>66382</v>
      </c>
      <c r="IS9" s="177">
        <f t="shared" si="99"/>
        <v>0.13488539079963599</v>
      </c>
      <c r="IT9" s="260">
        <v>67927</v>
      </c>
      <c r="IU9" s="177">
        <f t="shared" si="100"/>
        <v>0.13842372383399401</v>
      </c>
      <c r="IV9" s="260">
        <v>62445</v>
      </c>
      <c r="IW9" s="177">
        <f t="shared" si="101"/>
        <v>-3.8684168069627899E-2</v>
      </c>
      <c r="IX9" s="257">
        <v>65854</v>
      </c>
      <c r="IY9" s="177">
        <f t="shared" si="102"/>
        <v>3.6502829945163899E-2</v>
      </c>
      <c r="IZ9" s="261">
        <v>59463</v>
      </c>
      <c r="JA9" s="154">
        <f t="shared" si="103"/>
        <v>1.3457200892669999E-2</v>
      </c>
      <c r="JB9" s="261">
        <v>69092</v>
      </c>
      <c r="JC9" s="151">
        <f t="shared" si="104"/>
        <v>-4.6171474325788803E-2</v>
      </c>
      <c r="JD9" s="261">
        <v>59000</v>
      </c>
      <c r="JE9" s="151">
        <f t="shared" si="105"/>
        <v>6.9333333333333304E-3</v>
      </c>
      <c r="JF9" s="261">
        <v>53130</v>
      </c>
      <c r="JG9" s="151">
        <f t="shared" si="106"/>
        <v>-0.100812112380715</v>
      </c>
      <c r="JH9" s="181">
        <v>810884.7</v>
      </c>
      <c r="JI9" s="181">
        <v>65198.85</v>
      </c>
      <c r="JJ9" s="181">
        <v>129330.4</v>
      </c>
      <c r="JK9" s="181">
        <v>57156.36</v>
      </c>
      <c r="JL9" s="181">
        <v>63756.29</v>
      </c>
      <c r="JM9" s="181">
        <v>58492.25</v>
      </c>
      <c r="JN9" s="181">
        <v>59667.59</v>
      </c>
      <c r="JO9" s="181">
        <v>64957.84</v>
      </c>
      <c r="JP9" s="181">
        <v>63534.8</v>
      </c>
      <c r="JQ9" s="181">
        <v>58673.42</v>
      </c>
      <c r="JR9" s="181">
        <v>72436.5</v>
      </c>
      <c r="JS9" s="181">
        <v>58593.75</v>
      </c>
      <c r="JT9" s="181">
        <v>59086.65</v>
      </c>
    </row>
    <row r="10" spans="1:284" s="49" customFormat="1" ht="28.8">
      <c r="A10" s="415" t="s">
        <v>2557</v>
      </c>
      <c r="B10" s="106" t="s">
        <v>2536</v>
      </c>
      <c r="C10" s="215">
        <v>75.4816</v>
      </c>
      <c r="D10" s="108">
        <f t="shared" ref="D10:H10" si="255">C10/R10-1</f>
        <v>-0.23002158505286099</v>
      </c>
      <c r="E10" s="215">
        <v>84.623500000000007</v>
      </c>
      <c r="F10" s="108">
        <f t="shared" si="255"/>
        <v>-0.12687357937104901</v>
      </c>
      <c r="G10" s="215">
        <v>79.369200000000006</v>
      </c>
      <c r="H10" s="108">
        <f t="shared" si="255"/>
        <v>-0.14262566380476199</v>
      </c>
      <c r="I10" s="215">
        <v>78.374499999999998</v>
      </c>
      <c r="J10" s="108">
        <f t="shared" ref="J10:N10" si="256">I10/X10-1</f>
        <v>-0.156693982603306</v>
      </c>
      <c r="K10" s="215">
        <v>75.5822</v>
      </c>
      <c r="L10" s="108">
        <f t="shared" si="256"/>
        <v>-0.171472199963387</v>
      </c>
      <c r="M10" s="215">
        <v>74.790899999999993</v>
      </c>
      <c r="N10" s="108">
        <f t="shared" si="256"/>
        <v>-0.14044908954668101</v>
      </c>
      <c r="O10" s="107">
        <f t="shared" si="4"/>
        <v>468.22190000000001</v>
      </c>
      <c r="P10" s="108">
        <f t="shared" si="5"/>
        <v>-0.16193917702768301</v>
      </c>
      <c r="Q10" s="108"/>
      <c r="R10" s="107">
        <v>98.030799999999999</v>
      </c>
      <c r="S10" s="108">
        <f t="shared" ref="S10:W10" si="257">R10/AS10-1</f>
        <v>-1.95665045125776E-2</v>
      </c>
      <c r="T10" s="107">
        <v>96.920100000000005</v>
      </c>
      <c r="U10" s="108">
        <f t="shared" si="257"/>
        <v>-8.2983649460170103E-2</v>
      </c>
      <c r="V10" s="215">
        <v>92.572400000000002</v>
      </c>
      <c r="W10" s="108">
        <f t="shared" si="257"/>
        <v>-2.0566822865474E-2</v>
      </c>
      <c r="X10" s="215">
        <v>92.937200000000004</v>
      </c>
      <c r="Y10" s="108">
        <f t="shared" ref="Y10:AC10" si="258">X10/AY10-1</f>
        <v>-4.0370894297190298E-2</v>
      </c>
      <c r="Z10" s="215">
        <v>91.224699999999999</v>
      </c>
      <c r="AA10" s="108">
        <f t="shared" si="258"/>
        <v>-4.4313212773402298E-2</v>
      </c>
      <c r="AB10" s="215">
        <v>87.011600000000001</v>
      </c>
      <c r="AC10" s="108">
        <f t="shared" si="258"/>
        <v>-2.9643235117325001E-2</v>
      </c>
      <c r="AD10" s="215">
        <v>86.839200000000005</v>
      </c>
      <c r="AE10" s="108">
        <f t="shared" ref="AE10:AI10" si="259">AD10/BE10-1</f>
        <v>-2.2645701300937598E-2</v>
      </c>
      <c r="AF10" s="215">
        <v>84.917400000000001</v>
      </c>
      <c r="AG10" s="108">
        <f t="shared" si="259"/>
        <v>-1.43533672261299E-2</v>
      </c>
      <c r="AH10" s="215">
        <v>84.3078</v>
      </c>
      <c r="AI10" s="108">
        <f t="shared" si="259"/>
        <v>-1.1281837180338299E-2</v>
      </c>
      <c r="AJ10" s="167">
        <v>84.488799999999998</v>
      </c>
      <c r="AK10" s="108">
        <f t="shared" ref="AK10:AO10" si="260">AJ10/BK10-1</f>
        <v>-4.1718556829652899E-2</v>
      </c>
      <c r="AL10" s="215">
        <v>82.630499999999998</v>
      </c>
      <c r="AM10" s="108">
        <f t="shared" si="260"/>
        <v>-4.0095490346413798E-2</v>
      </c>
      <c r="AN10" s="215">
        <v>77.192300000000003</v>
      </c>
      <c r="AO10" s="108">
        <f t="shared" si="260"/>
        <v>-9.3439109320774802E-2</v>
      </c>
      <c r="AP10" s="109">
        <f t="shared" si="14"/>
        <v>1059.0727999999999</v>
      </c>
      <c r="AQ10" s="108">
        <f t="shared" si="15"/>
        <v>-3.8812689450473802E-2</v>
      </c>
      <c r="AR10" s="110"/>
      <c r="AS10" s="216">
        <v>99.987200000000001</v>
      </c>
      <c r="AT10" s="111">
        <v>-0.23338396202618</v>
      </c>
      <c r="AU10" s="217">
        <v>105.69070000000001</v>
      </c>
      <c r="AV10" s="111">
        <f t="shared" ref="AV10:AZ10" si="261">AU10/BV10-1</f>
        <v>-0.16315217718347799</v>
      </c>
      <c r="AW10" s="217">
        <v>94.516300000000001</v>
      </c>
      <c r="AX10" s="111">
        <f t="shared" si="261"/>
        <v>-0.19175389088421399</v>
      </c>
      <c r="AY10" s="115">
        <v>96.846999999999994</v>
      </c>
      <c r="AZ10" s="111">
        <f t="shared" si="261"/>
        <v>-0.122209291364846</v>
      </c>
      <c r="BA10" s="218">
        <v>95.454599999999999</v>
      </c>
      <c r="BB10" s="111">
        <f t="shared" ref="BB10:BF10" si="262">BA10/CB10-1</f>
        <v>-0.100220857091417</v>
      </c>
      <c r="BC10" s="219">
        <v>89.669700000000006</v>
      </c>
      <c r="BD10" s="111">
        <f t="shared" si="262"/>
        <v>-0.14491241688209999</v>
      </c>
      <c r="BE10" s="219">
        <v>88.851299999999995</v>
      </c>
      <c r="BF10" s="111">
        <f t="shared" si="262"/>
        <v>-0.13765067841683301</v>
      </c>
      <c r="BG10" s="219">
        <v>86.153999999999996</v>
      </c>
      <c r="BH10" s="111">
        <f t="shared" ref="BH10:BL10" si="263">BG10/CH10-1</f>
        <v>-0.18643433984785199</v>
      </c>
      <c r="BI10" s="219">
        <v>85.269800000000004</v>
      </c>
      <c r="BJ10" s="111">
        <f t="shared" si="263"/>
        <v>-0.16278462394930501</v>
      </c>
      <c r="BK10" s="219">
        <v>88.167000000000002</v>
      </c>
      <c r="BL10" s="111">
        <f t="shared" si="263"/>
        <v>-0.15423849616818699</v>
      </c>
      <c r="BM10" s="219">
        <v>86.081999999999994</v>
      </c>
      <c r="BN10" s="111">
        <f t="shared" ref="BN10:BR10" si="264">BM10/CN10-1</f>
        <v>-0.159438375707084</v>
      </c>
      <c r="BO10" s="219">
        <v>85.148499999999999</v>
      </c>
      <c r="BP10" s="111">
        <f t="shared" si="264"/>
        <v>-0.14371380329507599</v>
      </c>
      <c r="BQ10" s="110">
        <f t="shared" si="24"/>
        <v>1101.8380999999999</v>
      </c>
      <c r="BR10" s="111">
        <f t="shared" si="264"/>
        <v>-0.160069972945248</v>
      </c>
      <c r="BS10" s="114"/>
      <c r="BT10" s="216">
        <v>130.42670000000001</v>
      </c>
      <c r="BU10" s="111">
        <f t="shared" si="25"/>
        <v>-2.0450665679306802E-2</v>
      </c>
      <c r="BV10" s="216">
        <v>126.2962</v>
      </c>
      <c r="BW10" s="111">
        <f t="shared" si="26"/>
        <v>-7.8419182300445894E-2</v>
      </c>
      <c r="BX10" s="110">
        <v>116.94</v>
      </c>
      <c r="BY10" s="111">
        <f t="shared" si="27"/>
        <v>-8.9125353145025801E-2</v>
      </c>
      <c r="BZ10" s="116">
        <v>110.3304</v>
      </c>
      <c r="CA10" s="111">
        <v>-2.94788250693164E-2</v>
      </c>
      <c r="CB10" s="222">
        <v>106.08669999999999</v>
      </c>
      <c r="CC10" s="111">
        <f t="shared" si="29"/>
        <v>-9.6069753650256995E-2</v>
      </c>
      <c r="CD10" s="222">
        <v>104.8661</v>
      </c>
      <c r="CE10" s="111">
        <f t="shared" si="30"/>
        <v>-9.5458666176728005E-2</v>
      </c>
      <c r="CF10" s="223">
        <v>103.03400000000001</v>
      </c>
      <c r="CG10" s="111">
        <f t="shared" si="31"/>
        <v>-0.12177775353282599</v>
      </c>
      <c r="CH10" s="110">
        <v>105.8968</v>
      </c>
      <c r="CI10" s="111">
        <f t="shared" si="33"/>
        <v>-0.104952744471923</v>
      </c>
      <c r="CJ10" s="110">
        <f>100.995+0.8543</f>
        <v>101.8493</v>
      </c>
      <c r="CK10" s="111">
        <f t="shared" si="34"/>
        <v>-0.13730022666671199</v>
      </c>
      <c r="CL10" s="110">
        <f>103.2384+CL12</f>
        <v>104.2457</v>
      </c>
      <c r="CM10" s="111">
        <f t="shared" si="35"/>
        <v>-0.12827547798397099</v>
      </c>
      <c r="CN10" s="110">
        <v>102.4101</v>
      </c>
      <c r="CO10" s="111">
        <f t="shared" si="36"/>
        <v>-1.56272978846724E-2</v>
      </c>
      <c r="CP10" s="219">
        <v>99.439300000000003</v>
      </c>
      <c r="CQ10" s="111">
        <f t="shared" si="37"/>
        <v>-0.13790496601098801</v>
      </c>
      <c r="CR10" s="117">
        <f t="shared" si="38"/>
        <v>1311.8213000000001</v>
      </c>
      <c r="CS10" s="111">
        <f t="shared" si="39"/>
        <v>-8.7880818176672898E-2</v>
      </c>
      <c r="CT10" s="118">
        <f t="shared" si="40"/>
        <v>-2.9008857524794901E-2</v>
      </c>
      <c r="CU10" s="118"/>
      <c r="CV10" s="225">
        <v>133.1497</v>
      </c>
      <c r="CW10" s="216">
        <v>137.04300000000001</v>
      </c>
      <c r="CX10" s="216">
        <v>128.38210000000001</v>
      </c>
      <c r="CY10" s="216">
        <v>113.6816</v>
      </c>
      <c r="CZ10" s="110">
        <v>117.3616</v>
      </c>
      <c r="DA10" s="110">
        <v>115.9329</v>
      </c>
      <c r="DB10" s="110">
        <v>117.3211</v>
      </c>
      <c r="DC10" s="110">
        <v>118.3142</v>
      </c>
      <c r="DD10" s="110">
        <v>118.05880000000001</v>
      </c>
      <c r="DE10" s="110">
        <v>119.5856</v>
      </c>
      <c r="DF10" s="110">
        <v>104.0359</v>
      </c>
      <c r="DG10" s="110">
        <v>115.34610000000001</v>
      </c>
      <c r="DH10" s="115">
        <v>1438.2126000000001</v>
      </c>
      <c r="DI10" s="121">
        <v>-0.104342945837697</v>
      </c>
      <c r="DJ10" s="122"/>
      <c r="DK10" s="226">
        <v>136.86199999999999</v>
      </c>
      <c r="DL10" s="124">
        <f t="shared" si="42"/>
        <v>7.6924876861696396E-4</v>
      </c>
      <c r="DM10" s="129">
        <v>147.00290000000001</v>
      </c>
      <c r="DN10" s="126"/>
      <c r="DO10" s="129">
        <v>136.22239999999999</v>
      </c>
      <c r="DP10" s="126" t="e">
        <f t="shared" si="43"/>
        <v>#DIV/0!</v>
      </c>
      <c r="DQ10" s="127">
        <f t="shared" si="44"/>
        <v>420.08730000000003</v>
      </c>
      <c r="DR10" s="129">
        <v>136.21809999999999</v>
      </c>
      <c r="DS10" s="126">
        <f t="shared" ref="DS10:DW10" si="265">(DR10-ER10)/ER10</f>
        <v>0.56608530696711901</v>
      </c>
      <c r="DT10" s="129">
        <v>136.7568</v>
      </c>
      <c r="DU10" s="126">
        <f t="shared" si="265"/>
        <v>0.96179601204992105</v>
      </c>
      <c r="DV10" s="129">
        <v>133.48099999999999</v>
      </c>
      <c r="DW10" s="126">
        <f t="shared" si="265"/>
        <v>0.72925249384635304</v>
      </c>
      <c r="DX10" s="129">
        <v>132.9982</v>
      </c>
      <c r="DY10" s="126">
        <f t="shared" ref="DY10:EC10" si="266">(DX10-EX10)/EX10</f>
        <v>0.38453258380179101</v>
      </c>
      <c r="DZ10" s="129">
        <v>119.4692</v>
      </c>
      <c r="EA10" s="126">
        <f t="shared" si="266"/>
        <v>-0.10476433121019101</v>
      </c>
      <c r="EB10" s="129">
        <v>129.9068</v>
      </c>
      <c r="EC10" s="126">
        <f t="shared" si="266"/>
        <v>-7.6645106261994403E-2</v>
      </c>
      <c r="ED10" s="129">
        <v>133.99780000000001</v>
      </c>
      <c r="EE10" s="126">
        <f t="shared" ref="EE10:EI10" si="267">(ED10-FD10)/FD10</f>
        <v>-0.209778852391343</v>
      </c>
      <c r="EF10" s="129">
        <v>130.21180000000001</v>
      </c>
      <c r="EG10" s="126">
        <f t="shared" si="267"/>
        <v>-8.20458230525202E-2</v>
      </c>
      <c r="EH10" s="129">
        <v>132.63560000000001</v>
      </c>
      <c r="EI10" s="126">
        <f t="shared" si="267"/>
        <v>2.5956064356435701E-2</v>
      </c>
      <c r="EJ10" s="125">
        <f t="shared" si="225"/>
        <v>1605.7626</v>
      </c>
      <c r="EK10" s="126">
        <f t="shared" si="52"/>
        <v>0.30851934548062199</v>
      </c>
      <c r="EL10" s="262">
        <v>182.38</v>
      </c>
      <c r="EM10" s="126">
        <f t="shared" si="53"/>
        <v>-7.1526752532708904E-2</v>
      </c>
      <c r="EN10" s="129">
        <v>0</v>
      </c>
      <c r="EO10" s="126">
        <f t="shared" si="54"/>
        <v>-1</v>
      </c>
      <c r="EP10" s="129">
        <v>0</v>
      </c>
      <c r="EQ10" s="126">
        <f t="shared" si="56"/>
        <v>-1</v>
      </c>
      <c r="ER10" s="129">
        <v>86.98</v>
      </c>
      <c r="ES10" s="126">
        <f t="shared" si="57"/>
        <v>-0.56048509348155595</v>
      </c>
      <c r="ET10" s="129">
        <v>69.709999999999994</v>
      </c>
      <c r="EU10" s="126">
        <f t="shared" si="58"/>
        <v>-0.60292777398040598</v>
      </c>
      <c r="EV10" s="129">
        <v>77.19</v>
      </c>
      <c r="EW10" s="126">
        <f t="shared" si="60"/>
        <v>-0.60366605052372102</v>
      </c>
      <c r="EX10" s="129">
        <v>96.06</v>
      </c>
      <c r="EY10" s="126">
        <f t="shared" si="61"/>
        <v>-0.493728259723833</v>
      </c>
      <c r="EZ10" s="129">
        <v>133.44999999999999</v>
      </c>
      <c r="FA10" s="126">
        <f t="shared" si="62"/>
        <v>-0.23088006454959401</v>
      </c>
      <c r="FB10" s="129">
        <v>140.69</v>
      </c>
      <c r="FC10" s="126">
        <f t="shared" si="64"/>
        <v>-0.33873848467757101</v>
      </c>
      <c r="FD10" s="129">
        <v>169.57</v>
      </c>
      <c r="FE10" s="126">
        <f t="shared" ref="FE10:FI10" si="268">(FD10-FU10)/FU10</f>
        <v>-0.27977404009514101</v>
      </c>
      <c r="FF10" s="129">
        <v>141.85</v>
      </c>
      <c r="FG10" s="126">
        <f t="shared" si="268"/>
        <v>-0.39656272599651199</v>
      </c>
      <c r="FH10" s="129">
        <v>129.28</v>
      </c>
      <c r="FI10" s="126">
        <f t="shared" si="268"/>
        <v>-0.38668817306323799</v>
      </c>
      <c r="FJ10" s="129">
        <f t="shared" si="67"/>
        <v>1227.1600000000001</v>
      </c>
      <c r="FK10" s="126">
        <f t="shared" si="68"/>
        <v>-0.53320577729933705</v>
      </c>
      <c r="FL10" s="130">
        <v>196.43</v>
      </c>
      <c r="FM10" s="130">
        <v>303.95999999999998</v>
      </c>
      <c r="FN10" s="130">
        <v>302.99</v>
      </c>
      <c r="FO10" s="130">
        <v>197.9</v>
      </c>
      <c r="FP10" s="130">
        <v>175.56</v>
      </c>
      <c r="FQ10" s="130">
        <v>194.76</v>
      </c>
      <c r="FR10" s="132" t="s">
        <v>2558</v>
      </c>
      <c r="FS10" s="132" t="s">
        <v>2559</v>
      </c>
      <c r="FT10" s="132" t="s">
        <v>2560</v>
      </c>
      <c r="FU10" s="132" t="s">
        <v>2561</v>
      </c>
      <c r="FV10" s="133">
        <f t="shared" ref="FV10:FZ10" si="269">(FU10-GW10)/GW10</f>
        <v>-6.5825496964647096E-2</v>
      </c>
      <c r="FW10" s="132" t="s">
        <v>2562</v>
      </c>
      <c r="FX10" s="133">
        <f t="shared" si="269"/>
        <v>8.4021212819921601E-2</v>
      </c>
      <c r="FY10" s="132" t="s">
        <v>2563</v>
      </c>
      <c r="FZ10" s="133">
        <f t="shared" si="269"/>
        <v>-0.1766015625</v>
      </c>
      <c r="GA10" s="134">
        <f t="shared" si="70"/>
        <v>2628.91</v>
      </c>
      <c r="GB10" s="135">
        <f t="shared" si="71"/>
        <v>-0.14364963028111699</v>
      </c>
      <c r="GC10" s="79"/>
      <c r="GD10" s="136"/>
      <c r="GE10" s="137">
        <v>197.65</v>
      </c>
      <c r="GF10" s="133">
        <f t="shared" ref="GF10:GJ10" si="270">(GE10-HH10)/HH10</f>
        <v>-0.33451178451178398</v>
      </c>
      <c r="GG10" s="130">
        <v>390.42</v>
      </c>
      <c r="GH10" s="133">
        <f t="shared" si="270"/>
        <v>-3.4903841400108798E-2</v>
      </c>
      <c r="GI10" s="130">
        <v>319.85000000000002</v>
      </c>
      <c r="GJ10" s="133">
        <f t="shared" si="270"/>
        <v>-9.8749380881624493E-3</v>
      </c>
      <c r="GK10" s="130">
        <v>220.29</v>
      </c>
      <c r="GL10" s="133">
        <f t="shared" si="75"/>
        <v>-0.1394921875</v>
      </c>
      <c r="GM10" s="130">
        <v>217.09</v>
      </c>
      <c r="GN10" s="133">
        <f t="shared" si="76"/>
        <v>-0.15529182879377401</v>
      </c>
      <c r="GO10" s="131">
        <v>251.01</v>
      </c>
      <c r="GP10" s="133">
        <f t="shared" ref="GP10:GT10" si="271">(GO10-HS10)/HS10</f>
        <v>-8.5307193353254193E-2</v>
      </c>
      <c r="GQ10" s="130">
        <v>253.04</v>
      </c>
      <c r="GR10" s="133">
        <f t="shared" si="271"/>
        <v>-7.3113553113553095E-2</v>
      </c>
      <c r="GS10" s="130">
        <v>245.8</v>
      </c>
      <c r="GT10" s="133">
        <f t="shared" si="271"/>
        <v>-5.8237547892720301E-2</v>
      </c>
      <c r="GU10" s="130">
        <v>249.87</v>
      </c>
      <c r="GV10" s="133">
        <f t="shared" ref="GV10:GZ10" si="272">(GU10-HY10)/HY10</f>
        <v>-4.6297709923664103E-2</v>
      </c>
      <c r="GW10" s="130">
        <v>252.03</v>
      </c>
      <c r="GX10" s="133">
        <f t="shared" si="272"/>
        <v>-7.1712707182320395E-2</v>
      </c>
      <c r="GY10" s="130">
        <v>216.85</v>
      </c>
      <c r="GZ10" s="133">
        <f t="shared" si="272"/>
        <v>-0.10392561983471101</v>
      </c>
      <c r="HA10" s="130">
        <v>256</v>
      </c>
      <c r="HB10" s="133">
        <f t="shared" si="81"/>
        <v>-0.135135135135135</v>
      </c>
      <c r="HC10" s="130">
        <f t="shared" si="82"/>
        <v>3069.9</v>
      </c>
      <c r="HD10" s="130">
        <f t="shared" si="83"/>
        <v>3069.9</v>
      </c>
      <c r="HE10" s="135"/>
      <c r="HF10" s="122"/>
      <c r="HG10" s="263"/>
      <c r="HH10" s="137">
        <v>297</v>
      </c>
      <c r="HI10" s="138">
        <f t="shared" ref="HI10:HM10" si="273">(HH10-IJ10)/IJ10</f>
        <v>1.02040816326531E-2</v>
      </c>
      <c r="HJ10" s="233">
        <v>404.54</v>
      </c>
      <c r="HK10" s="138">
        <f t="shared" si="273"/>
        <v>7.8226208271052408E-3</v>
      </c>
      <c r="HL10" s="233">
        <v>323.04000000000002</v>
      </c>
      <c r="HM10" s="237">
        <f t="shared" si="273"/>
        <v>-1.73053152039556E-3</v>
      </c>
      <c r="HN10" s="235">
        <v>256</v>
      </c>
      <c r="HO10" s="236">
        <f t="shared" si="87"/>
        <v>3.9215686274509803E-3</v>
      </c>
      <c r="HP10" s="235">
        <v>257</v>
      </c>
      <c r="HQ10" s="236">
        <f t="shared" si="88"/>
        <v>1.1811023622047201E-2</v>
      </c>
      <c r="HR10" s="237"/>
      <c r="HS10" s="235">
        <v>274.42</v>
      </c>
      <c r="HT10" s="236">
        <f t="shared" ref="HT10:HX10" si="274">(HS10-IT10)/IT10</f>
        <v>1.26199261992621E-2</v>
      </c>
      <c r="HU10" s="235">
        <v>273</v>
      </c>
      <c r="HV10" s="236">
        <f t="shared" si="274"/>
        <v>1.1111111111111099E-2</v>
      </c>
      <c r="HW10" s="235">
        <v>261</v>
      </c>
      <c r="HX10" s="149">
        <f t="shared" si="274"/>
        <v>3.8461538461538498E-3</v>
      </c>
      <c r="HY10" s="235">
        <v>262</v>
      </c>
      <c r="HZ10" s="149">
        <f t="shared" ref="HZ10:ID10" si="275">(HY10-IZ10)/IZ10</f>
        <v>7.6923076923076901E-3</v>
      </c>
      <c r="IA10" s="235">
        <v>271.5</v>
      </c>
      <c r="IB10" s="149">
        <f t="shared" si="275"/>
        <v>9.2936802973977699E-3</v>
      </c>
      <c r="IC10" s="235">
        <v>242</v>
      </c>
      <c r="ID10" s="149">
        <f t="shared" si="275"/>
        <v>1.2552301255230099E-2</v>
      </c>
      <c r="IE10" s="235">
        <v>296</v>
      </c>
      <c r="IF10" s="71">
        <f t="shared" si="93"/>
        <v>6.8027210884353704E-3</v>
      </c>
      <c r="IG10" s="150">
        <f t="shared" si="94"/>
        <v>3417.5</v>
      </c>
      <c r="IH10" s="238"/>
      <c r="II10" s="152"/>
      <c r="IJ10" s="239">
        <v>294</v>
      </c>
      <c r="IK10" s="184">
        <f t="shared" si="95"/>
        <v>1.9168622742336699E-2</v>
      </c>
      <c r="IL10" s="187">
        <v>401.4</v>
      </c>
      <c r="IM10" s="184">
        <f t="shared" si="96"/>
        <v>1.51220892010353E-2</v>
      </c>
      <c r="IN10" s="187">
        <v>323.60000000000002</v>
      </c>
      <c r="IO10" s="154">
        <f t="shared" si="97"/>
        <v>1.87346313643275E-2</v>
      </c>
      <c r="IP10" s="264" t="s">
        <v>2564</v>
      </c>
      <c r="IQ10" s="184">
        <f t="shared" si="98"/>
        <v>2.2504640979588601E-2</v>
      </c>
      <c r="IR10" s="264" t="s">
        <v>2565</v>
      </c>
      <c r="IS10" s="184">
        <f t="shared" si="99"/>
        <v>2.5399455210463301E-2</v>
      </c>
      <c r="IT10" s="265" t="s">
        <v>2566</v>
      </c>
      <c r="IU10" s="184">
        <f t="shared" si="100"/>
        <v>1.7891806150189399E-2</v>
      </c>
      <c r="IV10" s="265">
        <v>270</v>
      </c>
      <c r="IW10" s="184">
        <f t="shared" si="101"/>
        <v>1.9077931271499898E-2</v>
      </c>
      <c r="IX10" s="241">
        <v>260</v>
      </c>
      <c r="IY10" s="184">
        <f t="shared" si="102"/>
        <v>1.7786754572146301E-2</v>
      </c>
      <c r="IZ10" s="241">
        <v>260</v>
      </c>
      <c r="JA10" s="242">
        <f t="shared" si="103"/>
        <v>1.35520285703045E-2</v>
      </c>
      <c r="JB10" s="241">
        <v>269</v>
      </c>
      <c r="JC10" s="244">
        <f t="shared" si="104"/>
        <v>2.21405412397809E-2</v>
      </c>
      <c r="JD10" s="266">
        <v>239</v>
      </c>
      <c r="JE10" s="138">
        <f t="shared" si="105"/>
        <v>8.0986219203915792E-3</v>
      </c>
      <c r="JF10" s="245">
        <v>294</v>
      </c>
      <c r="JG10" s="138">
        <f t="shared" si="106"/>
        <v>3.8569374742821398E-2</v>
      </c>
      <c r="JH10" s="160">
        <v>3325.13244600489</v>
      </c>
      <c r="JI10" s="160">
        <v>288.47041935898397</v>
      </c>
      <c r="JJ10" s="160">
        <v>395.42041717950099</v>
      </c>
      <c r="JK10" s="160">
        <v>317.64896376068299</v>
      </c>
      <c r="JL10" s="160">
        <v>249.38762112189801</v>
      </c>
      <c r="JM10" s="160">
        <v>247.70834303580401</v>
      </c>
      <c r="JN10" s="160">
        <v>266.23654730551402</v>
      </c>
      <c r="JO10" s="160">
        <v>264.94539005777699</v>
      </c>
      <c r="JP10" s="160">
        <v>255.456262161024</v>
      </c>
      <c r="JQ10" s="160">
        <v>256.523585046493</v>
      </c>
      <c r="JR10" s="160">
        <v>263.17320284911398</v>
      </c>
      <c r="JS10" s="160">
        <v>237.079978886107</v>
      </c>
      <c r="JT10" s="160">
        <v>283.08171524199099</v>
      </c>
    </row>
    <row r="11" spans="1:284" s="50" customFormat="1" ht="28.8">
      <c r="A11" s="417"/>
      <c r="B11" s="160" t="s">
        <v>2539</v>
      </c>
      <c r="C11" s="246">
        <v>2072.6875</v>
      </c>
      <c r="D11" s="108">
        <f t="shared" ref="D11:H11" si="276">C11/R11-1</f>
        <v>-0.190975033386582</v>
      </c>
      <c r="E11" s="215">
        <v>2381.0711999999999</v>
      </c>
      <c r="F11" s="108">
        <f t="shared" si="276"/>
        <v>-6.8765012830790798E-2</v>
      </c>
      <c r="G11" s="215">
        <v>2528.9261999999999</v>
      </c>
      <c r="H11" s="108">
        <f t="shared" si="276"/>
        <v>-9.2175226709738198E-2</v>
      </c>
      <c r="I11" s="215">
        <v>2913.672</v>
      </c>
      <c r="J11" s="108">
        <f t="shared" ref="J11:N11" si="277">I11/X11-1</f>
        <v>-6.0762212473121503E-2</v>
      </c>
      <c r="K11" s="215">
        <v>2547.6156000000001</v>
      </c>
      <c r="L11" s="108">
        <f t="shared" si="277"/>
        <v>-5.7155228692860202E-2</v>
      </c>
      <c r="M11" s="215">
        <v>2470.4711000000002</v>
      </c>
      <c r="N11" s="108">
        <f t="shared" si="277"/>
        <v>-6.7661705223726097E-3</v>
      </c>
      <c r="O11" s="107">
        <f t="shared" si="4"/>
        <v>14914.443600000001</v>
      </c>
      <c r="P11" s="108">
        <f t="shared" si="5"/>
        <v>-7.9132011477375905E-2</v>
      </c>
      <c r="Q11" s="108"/>
      <c r="R11" s="162">
        <v>2561.9573999999998</v>
      </c>
      <c r="S11" s="108">
        <f t="shared" ref="S11:W11" si="278">R11/AS11-1</f>
        <v>2.2222986530372201E-2</v>
      </c>
      <c r="T11" s="249">
        <v>2556.8962000000001</v>
      </c>
      <c r="U11" s="108">
        <f t="shared" si="278"/>
        <v>3.3425163845157299E-2</v>
      </c>
      <c r="V11" s="267">
        <v>2785.6986000000002</v>
      </c>
      <c r="W11" s="163">
        <f t="shared" si="278"/>
        <v>7.9195422789091197E-4</v>
      </c>
      <c r="X11" s="267">
        <v>3102.1664999999998</v>
      </c>
      <c r="Y11" s="163">
        <f t="shared" ref="Y11:AC11" si="279">X11/AY11-1</f>
        <v>-7.2640561800784197E-3</v>
      </c>
      <c r="Z11" s="267">
        <v>2702.0520000000001</v>
      </c>
      <c r="AA11" s="163">
        <f t="shared" si="279"/>
        <v>-8.7253075799977403E-2</v>
      </c>
      <c r="AB11" s="267">
        <v>2487.3006</v>
      </c>
      <c r="AC11" s="163">
        <f t="shared" si="279"/>
        <v>-3.2381766440286203E-2</v>
      </c>
      <c r="AD11" s="267">
        <v>2434.3375999999998</v>
      </c>
      <c r="AE11" s="163">
        <f t="shared" ref="AE11:AI11" si="280">AD11/BE11-1</f>
        <v>-0.12995961020590999</v>
      </c>
      <c r="AF11" s="267">
        <v>2571.1196</v>
      </c>
      <c r="AG11" s="163">
        <f t="shared" si="280"/>
        <v>-3.9412875811762997E-2</v>
      </c>
      <c r="AH11" s="267">
        <v>2439.2523000000001</v>
      </c>
      <c r="AI11" s="163">
        <f t="shared" si="280"/>
        <v>-6.14232807516671E-2</v>
      </c>
      <c r="AJ11" s="267">
        <v>2622.7802999999999</v>
      </c>
      <c r="AK11" s="163">
        <f t="shared" ref="AK11:AO11" si="281">AJ11/BK11-1</f>
        <v>-9.7513336019800903E-2</v>
      </c>
      <c r="AL11" s="267">
        <v>2698.1026000000002</v>
      </c>
      <c r="AM11" s="163">
        <f t="shared" si="281"/>
        <v>-1.19243162807403E-2</v>
      </c>
      <c r="AN11" s="267">
        <v>2490.7552000000001</v>
      </c>
      <c r="AO11" s="163">
        <f t="shared" si="281"/>
        <v>7.1551759444951304E-2</v>
      </c>
      <c r="AP11" s="109">
        <f t="shared" si="14"/>
        <v>31452.418900000001</v>
      </c>
      <c r="AQ11" s="108">
        <f t="shared" si="15"/>
        <v>-3.0874577610514001E-2</v>
      </c>
      <c r="AR11" s="110"/>
      <c r="AS11" s="247">
        <v>2506.2608</v>
      </c>
      <c r="AT11" s="108">
        <v>-4.58361038072546E-2</v>
      </c>
      <c r="AU11" s="246">
        <v>2474.1958</v>
      </c>
      <c r="AV11" s="163">
        <f t="shared" ref="AV11:AZ11" si="282">AU11/BV11-1</f>
        <v>-8.8506393139037298E-2</v>
      </c>
      <c r="AW11" s="246">
        <v>2783.4942000000001</v>
      </c>
      <c r="AX11" s="163">
        <f t="shared" si="282"/>
        <v>-0.15394662457434699</v>
      </c>
      <c r="AY11" s="166">
        <v>3124.8656999999998</v>
      </c>
      <c r="AZ11" s="163">
        <f t="shared" si="282"/>
        <v>-4.1656960151211897E-2</v>
      </c>
      <c r="BA11" s="251">
        <v>2960.3517999999999</v>
      </c>
      <c r="BB11" s="163">
        <f t="shared" ref="BB11:BF11" si="283">BA11/CB11-1</f>
        <v>-8.5238445516586506E-2</v>
      </c>
      <c r="BC11" s="166">
        <v>2570.5392000000002</v>
      </c>
      <c r="BD11" s="163">
        <f t="shared" si="283"/>
        <v>-0.16387334798384001</v>
      </c>
      <c r="BE11" s="166">
        <v>2797.9593</v>
      </c>
      <c r="BF11" s="163">
        <f t="shared" si="283"/>
        <v>-9.2841118667023798E-2</v>
      </c>
      <c r="BG11" s="166">
        <v>2676.6125999999999</v>
      </c>
      <c r="BH11" s="163">
        <f t="shared" ref="BH11:BL11" si="284">BG11/CH11-1</f>
        <v>-0.15718145499344599</v>
      </c>
      <c r="BI11" s="166">
        <v>2598.8843000000002</v>
      </c>
      <c r="BJ11" s="163">
        <f t="shared" si="284"/>
        <v>-0.14670100546342499</v>
      </c>
      <c r="BK11" s="166">
        <v>2906.1707000000001</v>
      </c>
      <c r="BL11" s="163">
        <f t="shared" si="284"/>
        <v>-8.6781345653917402E-2</v>
      </c>
      <c r="BM11" s="166">
        <v>2730.6639</v>
      </c>
      <c r="BN11" s="163">
        <f t="shared" ref="BN11:BR11" si="285">BM11/CN11-1</f>
        <v>-8.8632533895711699E-2</v>
      </c>
      <c r="BO11" s="166">
        <v>2324.4376000000002</v>
      </c>
      <c r="BP11" s="163">
        <f t="shared" si="285"/>
        <v>-0.10985677136288099</v>
      </c>
      <c r="BQ11" s="107">
        <f t="shared" si="24"/>
        <v>32454.4359</v>
      </c>
      <c r="BR11" s="108">
        <f t="shared" si="285"/>
        <v>-0.10588844555190401</v>
      </c>
      <c r="BS11" s="165"/>
      <c r="BT11" s="247">
        <v>2626.6565000000001</v>
      </c>
      <c r="BU11" s="163">
        <f t="shared" si="25"/>
        <v>-0.166480631404789</v>
      </c>
      <c r="BV11" s="247">
        <v>2714.4412000000002</v>
      </c>
      <c r="BW11" s="108">
        <f t="shared" si="26"/>
        <v>-0.18328255554543599</v>
      </c>
      <c r="BX11" s="107">
        <v>3289.9747000000002</v>
      </c>
      <c r="BY11" s="108">
        <f t="shared" si="27"/>
        <v>0.116506063896267</v>
      </c>
      <c r="BZ11" s="167">
        <v>3260.6963999999998</v>
      </c>
      <c r="CA11" s="108">
        <v>0.33881687578748998</v>
      </c>
      <c r="CB11" s="202">
        <v>3236.2004999999999</v>
      </c>
      <c r="CC11" s="108">
        <f t="shared" si="29"/>
        <v>0.20474944904555001</v>
      </c>
      <c r="CD11" s="202">
        <v>3074.3418999999999</v>
      </c>
      <c r="CE11" s="108">
        <f t="shared" si="30"/>
        <v>6.5614704651663705E-2</v>
      </c>
      <c r="CF11" s="246">
        <v>3084.3101000000001</v>
      </c>
      <c r="CG11" s="108">
        <f t="shared" si="31"/>
        <v>3.9509558549443602E-2</v>
      </c>
      <c r="CH11" s="107">
        <v>3175.7874999999999</v>
      </c>
      <c r="CI11" s="108">
        <f t="shared" si="33"/>
        <v>0.10704800329347899</v>
      </c>
      <c r="CJ11" s="107">
        <f>3030.8088+CJ13</f>
        <v>3045.6900999999998</v>
      </c>
      <c r="CK11" s="108">
        <f t="shared" si="34"/>
        <v>6.5612438047102595E-2</v>
      </c>
      <c r="CL11" s="107">
        <f>3166.7203+CL13</f>
        <v>3182.3382999999999</v>
      </c>
      <c r="CM11" s="108">
        <f t="shared" si="35"/>
        <v>0.15356764675902301</v>
      </c>
      <c r="CN11" s="107">
        <v>2996.2271000000001</v>
      </c>
      <c r="CO11" s="108">
        <f t="shared" si="36"/>
        <v>0.35642591116753702</v>
      </c>
      <c r="CP11" s="168">
        <v>2611.3074000000001</v>
      </c>
      <c r="CQ11" s="108">
        <f t="shared" si="37"/>
        <v>0.16502426208684101</v>
      </c>
      <c r="CR11" s="169">
        <f t="shared" si="38"/>
        <v>36297.971700000002</v>
      </c>
      <c r="CS11" s="108">
        <f t="shared" si="39"/>
        <v>8.9006671591652001E-2</v>
      </c>
      <c r="CT11" s="170">
        <f t="shared" si="40"/>
        <v>-0.12846813247233499</v>
      </c>
      <c r="CU11" s="170"/>
      <c r="CV11" s="268">
        <v>3151.2842999999998</v>
      </c>
      <c r="CW11" s="247">
        <v>3323.5989</v>
      </c>
      <c r="CX11" s="247">
        <v>2946.6698000000001</v>
      </c>
      <c r="CY11" s="109">
        <v>2435.5059000000001</v>
      </c>
      <c r="CZ11" s="162">
        <v>2686.2021</v>
      </c>
      <c r="DA11" s="162">
        <v>2885.0408000000002</v>
      </c>
      <c r="DB11" s="107">
        <v>2967.0819999999999</v>
      </c>
      <c r="DC11" s="107">
        <v>2868.6990000000001</v>
      </c>
      <c r="DD11" s="107">
        <v>2858.1592999999998</v>
      </c>
      <c r="DE11" s="107">
        <v>2758.6923999999999</v>
      </c>
      <c r="DF11" s="107">
        <v>2208.9132</v>
      </c>
      <c r="DG11" s="107">
        <v>2241.4189000000001</v>
      </c>
      <c r="DH11" s="168">
        <v>33331.266600000003</v>
      </c>
      <c r="DI11" s="172">
        <v>-0.26976649722278301</v>
      </c>
      <c r="DJ11" s="173"/>
      <c r="DK11" s="253">
        <v>3672.9270000000001</v>
      </c>
      <c r="DL11" s="175">
        <f t="shared" si="42"/>
        <v>-0.202082967641247</v>
      </c>
      <c r="DM11" s="180">
        <v>3872.4618999999998</v>
      </c>
      <c r="DN11" s="177"/>
      <c r="DO11" s="180">
        <v>4065.4967999999999</v>
      </c>
      <c r="DP11" s="177" t="e">
        <f t="shared" si="43"/>
        <v>#DIV/0!</v>
      </c>
      <c r="DQ11" s="178">
        <f t="shared" si="44"/>
        <v>11610.885700000001</v>
      </c>
      <c r="DR11" s="180">
        <v>4491.6432999999997</v>
      </c>
      <c r="DS11" s="177">
        <f t="shared" ref="DS11:DW11" si="286">(DR11-ER11)/ER11</f>
        <v>-0.318676850920663</v>
      </c>
      <c r="DT11" s="180">
        <v>4603.1440000000002</v>
      </c>
      <c r="DU11" s="177">
        <f t="shared" si="286"/>
        <v>-0.20168433612495201</v>
      </c>
      <c r="DV11" s="180">
        <v>4315.5690999999997</v>
      </c>
      <c r="DW11" s="177">
        <f t="shared" si="286"/>
        <v>-0.36176365150235701</v>
      </c>
      <c r="DX11" s="180">
        <v>4242.8576000000003</v>
      </c>
      <c r="DY11" s="177">
        <f t="shared" ref="DY11:EC11" si="287">(DX11-EX11)/EX11</f>
        <v>-0.48203005132262</v>
      </c>
      <c r="DZ11" s="180">
        <v>2625.0030000000002</v>
      </c>
      <c r="EA11" s="177">
        <f t="shared" si="287"/>
        <v>-0.75414206919417703</v>
      </c>
      <c r="EB11" s="180">
        <v>3382.5641000000001</v>
      </c>
      <c r="EC11" s="177">
        <f t="shared" si="287"/>
        <v>-0.69354836634703898</v>
      </c>
      <c r="ED11" s="180">
        <v>3573.7885000000001</v>
      </c>
      <c r="EE11" s="177">
        <f t="shared" ref="EE11:EI11" si="288">(ED11-FD11)/FD11</f>
        <v>-0.68901457732543703</v>
      </c>
      <c r="EF11" s="180">
        <v>3406.4254999999998</v>
      </c>
      <c r="EG11" s="177">
        <f t="shared" si="288"/>
        <v>-0.65374957816800905</v>
      </c>
      <c r="EH11" s="180">
        <v>3392.7883000000002</v>
      </c>
      <c r="EI11" s="177">
        <f t="shared" si="288"/>
        <v>-0.61533535824909402</v>
      </c>
      <c r="EJ11" s="176">
        <f t="shared" si="225"/>
        <v>45644.669099999999</v>
      </c>
      <c r="EK11" s="177">
        <f t="shared" si="52"/>
        <v>-0.48335695454458999</v>
      </c>
      <c r="EL11" s="254">
        <v>9172.2000000000007</v>
      </c>
      <c r="EM11" s="177">
        <f t="shared" si="53"/>
        <v>-0.33790026853001498</v>
      </c>
      <c r="EN11" s="180">
        <v>0</v>
      </c>
      <c r="EO11" s="177">
        <f t="shared" si="54"/>
        <v>-1</v>
      </c>
      <c r="EP11" s="180">
        <v>0</v>
      </c>
      <c r="EQ11" s="177">
        <f t="shared" si="56"/>
        <v>-1</v>
      </c>
      <c r="ER11" s="180">
        <v>6592.53</v>
      </c>
      <c r="ES11" s="177">
        <f t="shared" si="57"/>
        <v>-0.43910546555948798</v>
      </c>
      <c r="ET11" s="180">
        <v>5766.07</v>
      </c>
      <c r="EU11" s="177">
        <f t="shared" si="58"/>
        <v>-0.59486910693119499</v>
      </c>
      <c r="EV11" s="180">
        <v>6761.71</v>
      </c>
      <c r="EW11" s="177">
        <f t="shared" si="60"/>
        <v>-0.470104526012385</v>
      </c>
      <c r="EX11" s="180">
        <v>8191.32</v>
      </c>
      <c r="EY11" s="177">
        <f t="shared" si="61"/>
        <v>-0.36695480136480801</v>
      </c>
      <c r="EZ11" s="180">
        <v>10676.91</v>
      </c>
      <c r="FA11" s="177">
        <f t="shared" si="62"/>
        <v>-0.1536834145282</v>
      </c>
      <c r="FB11" s="180">
        <v>11037.84</v>
      </c>
      <c r="FC11" s="177">
        <f t="shared" si="64"/>
        <v>-0.21710006482885599</v>
      </c>
      <c r="FD11" s="180">
        <v>11491.82</v>
      </c>
      <c r="FE11" s="177">
        <f t="shared" ref="FE11:FI11" si="289">(FD11-FU11)/FU11</f>
        <v>-7.5090142296053E-2</v>
      </c>
      <c r="FF11" s="180">
        <v>9838.0400000000009</v>
      </c>
      <c r="FG11" s="177">
        <f t="shared" si="289"/>
        <v>-9.6454346240813393E-2</v>
      </c>
      <c r="FH11" s="180">
        <v>8820.1200000000008</v>
      </c>
      <c r="FI11" s="177">
        <f t="shared" si="289"/>
        <v>-0.23331571664012599</v>
      </c>
      <c r="FJ11" s="180">
        <f t="shared" si="67"/>
        <v>88348.56</v>
      </c>
      <c r="FK11" s="177">
        <f t="shared" si="68"/>
        <v>-0.45888559852760602</v>
      </c>
      <c r="FL11" s="93">
        <v>13853.2</v>
      </c>
      <c r="FM11" s="93">
        <v>20994.09</v>
      </c>
      <c r="FN11" s="93">
        <v>15206.29</v>
      </c>
      <c r="FO11" s="93">
        <v>11753.6</v>
      </c>
      <c r="FP11" s="93">
        <v>14232.61</v>
      </c>
      <c r="FQ11" s="93">
        <v>12760.46</v>
      </c>
      <c r="FR11" s="255" t="s">
        <v>2567</v>
      </c>
      <c r="FS11" s="255" t="s">
        <v>2568</v>
      </c>
      <c r="FT11" s="255" t="s">
        <v>2569</v>
      </c>
      <c r="FU11" s="255" t="s">
        <v>2570</v>
      </c>
      <c r="FV11" s="184">
        <f t="shared" ref="FV11:FZ11" si="290">(FU11-GW11)/GW11</f>
        <v>-0.1708004957258</v>
      </c>
      <c r="FW11" s="255" t="s">
        <v>2571</v>
      </c>
      <c r="FX11" s="184">
        <f t="shared" si="290"/>
        <v>-0.16390021101647301</v>
      </c>
      <c r="FY11" s="255" t="s">
        <v>2572</v>
      </c>
      <c r="FZ11" s="184">
        <f t="shared" si="290"/>
        <v>-0.47747426941489601</v>
      </c>
      <c r="GA11" s="185">
        <f t="shared" si="70"/>
        <v>163271.5</v>
      </c>
      <c r="GB11" s="256">
        <f t="shared" si="71"/>
        <v>-0.19844647225919801</v>
      </c>
      <c r="GC11" s="186"/>
      <c r="GD11" s="152"/>
      <c r="GE11" s="96">
        <v>14828</v>
      </c>
      <c r="GF11" s="177">
        <f t="shared" ref="GF11:GJ11" si="291">(GE11-HH11)/HH11</f>
        <v>-6.1934585942936701E-2</v>
      </c>
      <c r="GG11" s="181">
        <v>23149.8</v>
      </c>
      <c r="GH11" s="177">
        <f t="shared" si="291"/>
        <v>0.08</v>
      </c>
      <c r="GI11" s="181">
        <v>20101.39</v>
      </c>
      <c r="GJ11" s="177">
        <f t="shared" si="291"/>
        <v>5.6599875950085698E-2</v>
      </c>
      <c r="GK11" s="181">
        <v>14566.05</v>
      </c>
      <c r="GL11" s="177">
        <f t="shared" si="75"/>
        <v>-6.5500096234041197E-2</v>
      </c>
      <c r="GM11" s="181">
        <v>16714.009999999998</v>
      </c>
      <c r="GN11" s="177">
        <f t="shared" si="76"/>
        <v>-0.120130027374184</v>
      </c>
      <c r="GO11" s="182">
        <v>15769.04</v>
      </c>
      <c r="GP11" s="177">
        <f t="shared" ref="GP11:GT11" si="292">(GO11-HS11)/HS11</f>
        <v>-0.110320236510122</v>
      </c>
      <c r="GQ11" s="181">
        <v>16136.31</v>
      </c>
      <c r="GR11" s="177">
        <f t="shared" si="292"/>
        <v>-9.8530167597765395E-2</v>
      </c>
      <c r="GS11" s="181">
        <v>15599.72</v>
      </c>
      <c r="GT11" s="177">
        <f t="shared" si="292"/>
        <v>-0.118560289298226</v>
      </c>
      <c r="GU11" s="181">
        <v>16806.13</v>
      </c>
      <c r="GV11" s="177">
        <f t="shared" ref="GV11:GZ11" si="293">(GU11-HY11)/HY11</f>
        <v>-0.105200191672878</v>
      </c>
      <c r="GW11" s="181">
        <v>14984.09</v>
      </c>
      <c r="GX11" s="177">
        <f t="shared" si="293"/>
        <v>-0.120600387346675</v>
      </c>
      <c r="GY11" s="181">
        <v>13022.68</v>
      </c>
      <c r="GZ11" s="177">
        <f t="shared" si="293"/>
        <v>-0.112110179314106</v>
      </c>
      <c r="HA11" s="181">
        <v>22016.6</v>
      </c>
      <c r="HB11" s="177">
        <f t="shared" si="81"/>
        <v>-0.13900121231082099</v>
      </c>
      <c r="HC11" s="187">
        <f t="shared" si="82"/>
        <v>203693.82</v>
      </c>
      <c r="HD11" s="181">
        <f t="shared" si="83"/>
        <v>203693.82</v>
      </c>
      <c r="HE11" s="154"/>
      <c r="HF11" s="173"/>
      <c r="HG11" s="269"/>
      <c r="HH11" s="96">
        <v>15807</v>
      </c>
      <c r="HI11" s="151">
        <f t="shared" ref="HI11:HM11" si="294">(HH11-IJ11)/IJ11</f>
        <v>9.3869731800766305E-3</v>
      </c>
      <c r="HJ11" s="190">
        <v>21435</v>
      </c>
      <c r="HK11" s="151">
        <f t="shared" si="294"/>
        <v>2.3380874444704201E-3</v>
      </c>
      <c r="HL11" s="190">
        <v>19024.599999999999</v>
      </c>
      <c r="HM11" s="193">
        <f t="shared" si="294"/>
        <v>6.2199185486855896E-3</v>
      </c>
      <c r="HN11" s="258">
        <v>15587</v>
      </c>
      <c r="HO11" s="259">
        <f t="shared" si="87"/>
        <v>2.5083612040133802E-3</v>
      </c>
      <c r="HP11" s="258">
        <v>18996</v>
      </c>
      <c r="HQ11" s="259">
        <f t="shared" si="88"/>
        <v>1.86068958121079E-2</v>
      </c>
      <c r="HR11" s="193"/>
      <c r="HS11" s="258">
        <v>17724.400000000001</v>
      </c>
      <c r="HT11" s="259">
        <f t="shared" ref="HT11:HX11" si="295">(HS11-IT11)/IT11</f>
        <v>9.1897739566134205E-3</v>
      </c>
      <c r="HU11" s="258">
        <v>17900</v>
      </c>
      <c r="HV11" s="259">
        <f t="shared" si="295"/>
        <v>9.8160893602617597E-3</v>
      </c>
      <c r="HW11" s="258">
        <v>17698</v>
      </c>
      <c r="HX11" s="192">
        <f t="shared" si="295"/>
        <v>3.2796451914099002E-2</v>
      </c>
      <c r="HY11" s="258">
        <v>18782</v>
      </c>
      <c r="HZ11" s="195">
        <f t="shared" ref="HZ11:ID11" si="296">(HY11-IZ11)/IZ11</f>
        <v>4.5999144201968297E-3</v>
      </c>
      <c r="IA11" s="258">
        <v>17039</v>
      </c>
      <c r="IB11" s="195">
        <f t="shared" si="296"/>
        <v>5.0135661200896497E-3</v>
      </c>
      <c r="IC11" s="258">
        <v>14667</v>
      </c>
      <c r="ID11" s="71">
        <f t="shared" si="296"/>
        <v>4.5890410958904096E-3</v>
      </c>
      <c r="IE11" s="258">
        <v>25571</v>
      </c>
      <c r="IF11" s="71">
        <f t="shared" si="93"/>
        <v>1.31943894127902E-2</v>
      </c>
      <c r="IG11" s="150">
        <f t="shared" si="94"/>
        <v>220231</v>
      </c>
      <c r="IH11" s="238"/>
      <c r="II11" s="152"/>
      <c r="IJ11" s="96">
        <v>15660</v>
      </c>
      <c r="IK11" s="177">
        <f t="shared" si="95"/>
        <v>2.3850170091995099E-2</v>
      </c>
      <c r="IL11" s="181">
        <v>21385</v>
      </c>
      <c r="IM11" s="177">
        <f t="shared" si="96"/>
        <v>1.39297476787692E-2</v>
      </c>
      <c r="IN11" s="181">
        <v>18907</v>
      </c>
      <c r="IO11" s="154">
        <f t="shared" si="97"/>
        <v>2.1785929069172E-2</v>
      </c>
      <c r="IP11" s="270" t="s">
        <v>2573</v>
      </c>
      <c r="IQ11" s="177">
        <f t="shared" si="98"/>
        <v>1.6649908098056599E-2</v>
      </c>
      <c r="IR11" s="270" t="s">
        <v>2574</v>
      </c>
      <c r="IS11" s="177">
        <f t="shared" si="99"/>
        <v>2.70760472671101E-2</v>
      </c>
      <c r="IT11" s="271" t="s">
        <v>2575</v>
      </c>
      <c r="IU11" s="177">
        <f t="shared" si="100"/>
        <v>6.6302463517836904E-2</v>
      </c>
      <c r="IV11" s="271">
        <v>17726</v>
      </c>
      <c r="IW11" s="177">
        <f t="shared" si="101"/>
        <v>1.6402661456144399E-2</v>
      </c>
      <c r="IX11" s="257">
        <v>17136</v>
      </c>
      <c r="IY11" s="177">
        <f t="shared" si="102"/>
        <v>8.9210200515031802E-3</v>
      </c>
      <c r="IZ11" s="261">
        <v>18696</v>
      </c>
      <c r="JA11" s="154">
        <f t="shared" si="103"/>
        <v>1.1316807210811099E-3</v>
      </c>
      <c r="JB11" s="261">
        <v>16954</v>
      </c>
      <c r="JC11" s="151">
        <f t="shared" si="104"/>
        <v>2.8202418619706099E-2</v>
      </c>
      <c r="JD11" s="272">
        <v>14600</v>
      </c>
      <c r="JE11" s="151">
        <f t="shared" si="105"/>
        <v>8.9518199821722998E-3</v>
      </c>
      <c r="JF11" s="261">
        <v>25238</v>
      </c>
      <c r="JG11" s="151">
        <f t="shared" si="106"/>
        <v>1.7890399226192701E-2</v>
      </c>
      <c r="JH11" s="181">
        <v>213665.09863394001</v>
      </c>
      <c r="JI11" s="181">
        <v>15295.206718179201</v>
      </c>
      <c r="JJ11" s="181">
        <v>21091.204838360401</v>
      </c>
      <c r="JK11" s="181">
        <v>18503.8758727319</v>
      </c>
      <c r="JL11" s="181">
        <v>15293.3668474796</v>
      </c>
      <c r="JM11" s="181">
        <v>18157.370186581698</v>
      </c>
      <c r="JN11" s="181">
        <v>16470.936343950601</v>
      </c>
      <c r="JO11" s="181">
        <v>17439.938591468199</v>
      </c>
      <c r="JP11" s="181">
        <v>16984.4811035112</v>
      </c>
      <c r="JQ11" s="181">
        <v>18674.866014162999</v>
      </c>
      <c r="JR11" s="181">
        <v>16488.9711334852</v>
      </c>
      <c r="JS11" s="181">
        <v>14470.4630199864</v>
      </c>
      <c r="JT11" s="181">
        <v>24794.417964042201</v>
      </c>
    </row>
    <row r="12" spans="1:284" s="50" customFormat="1" ht="28.8">
      <c r="A12" s="417"/>
      <c r="B12" s="160" t="s">
        <v>2541</v>
      </c>
      <c r="C12" s="162">
        <v>0.44669999999999999</v>
      </c>
      <c r="D12" s="108">
        <f t="shared" ref="D12:H12" si="297">C12/R12-1</f>
        <v>-0.45939731332445799</v>
      </c>
      <c r="E12" s="215">
        <v>0.48230000000000001</v>
      </c>
      <c r="F12" s="108">
        <f t="shared" si="297"/>
        <v>-0.47881996974281399</v>
      </c>
      <c r="G12" s="215">
        <v>0.49780000000000002</v>
      </c>
      <c r="H12" s="108">
        <f t="shared" si="297"/>
        <v>-0.52765917069930701</v>
      </c>
      <c r="I12" s="215">
        <v>0.49170000000000003</v>
      </c>
      <c r="J12" s="108">
        <f t="shared" ref="J12:N12" si="298">I12/X12-1</f>
        <v>-0.51808291678917995</v>
      </c>
      <c r="K12" s="215">
        <v>0.49370000000000003</v>
      </c>
      <c r="L12" s="108">
        <f t="shared" si="298"/>
        <v>-0.529854299590515</v>
      </c>
      <c r="M12" s="215">
        <v>0.4869</v>
      </c>
      <c r="N12" s="108">
        <f t="shared" si="298"/>
        <v>-0.40788033564392601</v>
      </c>
      <c r="O12" s="107">
        <f t="shared" si="4"/>
        <v>2.8990999999999998</v>
      </c>
      <c r="P12" s="108">
        <f t="shared" si="5"/>
        <v>-0.49123422775213699</v>
      </c>
      <c r="Q12" s="108"/>
      <c r="R12" s="162">
        <v>0.82630000000000003</v>
      </c>
      <c r="S12" s="108">
        <f t="shared" ref="S12:W12" si="299">R12/AS12-1</f>
        <v>8.8525885917534006E-2</v>
      </c>
      <c r="T12" s="162">
        <v>0.9254</v>
      </c>
      <c r="U12" s="163">
        <f t="shared" si="299"/>
        <v>0.138533464566929</v>
      </c>
      <c r="V12" s="162">
        <v>1.0539000000000001</v>
      </c>
      <c r="W12" s="163">
        <f t="shared" si="299"/>
        <v>0.32133901705115397</v>
      </c>
      <c r="X12" s="162">
        <v>1.0203</v>
      </c>
      <c r="Y12" s="163">
        <f t="shared" ref="Y12:AC12" si="300">X12/AY12-1</f>
        <v>0.25529035433070901</v>
      </c>
      <c r="Z12" s="162">
        <v>1.0501</v>
      </c>
      <c r="AA12" s="163">
        <f t="shared" si="300"/>
        <v>0.34541960281870598</v>
      </c>
      <c r="AB12" s="162">
        <v>0.82230000000000003</v>
      </c>
      <c r="AC12" s="163">
        <f t="shared" si="300"/>
        <v>9.6838735494197706E-2</v>
      </c>
      <c r="AD12" s="162">
        <v>0.73580000000000001</v>
      </c>
      <c r="AE12" s="163">
        <f t="shared" ref="AE12:AI12" si="301">AD12/BE12-1</f>
        <v>-4.92311668174183E-2</v>
      </c>
      <c r="AF12" s="162">
        <v>0.71650000000000003</v>
      </c>
      <c r="AG12" s="163">
        <f t="shared" si="301"/>
        <v>-0.117719492673316</v>
      </c>
      <c r="AH12" s="162">
        <v>0.75819999999999999</v>
      </c>
      <c r="AI12" s="163">
        <f t="shared" si="301"/>
        <v>-0.14713160854893101</v>
      </c>
      <c r="AJ12" s="162">
        <v>0.7732</v>
      </c>
      <c r="AK12" s="163">
        <f t="shared" ref="AK12:AO12" si="302">AJ12/BK12-1</f>
        <v>-7.2901678657074295E-2</v>
      </c>
      <c r="AL12" s="246">
        <v>0.4269</v>
      </c>
      <c r="AM12" s="163">
        <f t="shared" si="302"/>
        <v>-0.47773427942255903</v>
      </c>
      <c r="AN12" s="246">
        <v>0.43030000000000002</v>
      </c>
      <c r="AO12" s="163">
        <f t="shared" si="302"/>
        <v>-0.413919912830291</v>
      </c>
      <c r="AP12" s="109">
        <f t="shared" si="14"/>
        <v>9.5391999999999992</v>
      </c>
      <c r="AQ12" s="108">
        <f t="shared" si="15"/>
        <v>-3.5411726608934901E-3</v>
      </c>
      <c r="AR12" s="110"/>
      <c r="AS12" s="247">
        <v>0.7591</v>
      </c>
      <c r="AT12" s="108">
        <v>1.3788780946411801</v>
      </c>
      <c r="AU12" s="246">
        <v>0.81279999999999997</v>
      </c>
      <c r="AV12" s="163">
        <f t="shared" ref="AV12:AZ12" si="303">AU12/BV12-1</f>
        <v>1.4871481028151801</v>
      </c>
      <c r="AW12" s="248">
        <v>0.79759999999999998</v>
      </c>
      <c r="AX12" s="163">
        <f t="shared" si="303"/>
        <v>1.4074856625415</v>
      </c>
      <c r="AY12" s="247">
        <v>0.81279999999999997</v>
      </c>
      <c r="AZ12" s="163">
        <f t="shared" si="303"/>
        <v>1.44671884406984</v>
      </c>
      <c r="BA12" s="273">
        <v>0.78049999999999997</v>
      </c>
      <c r="BB12" s="163">
        <f t="shared" ref="BB12:BF12" si="304">BA12/CB12-1</f>
        <v>1.1572692095080199</v>
      </c>
      <c r="BC12" s="247">
        <v>0.74970000000000003</v>
      </c>
      <c r="BD12" s="163">
        <f t="shared" si="304"/>
        <v>0.91543178334185005</v>
      </c>
      <c r="BE12" s="247">
        <v>0.77390000000000003</v>
      </c>
      <c r="BF12" s="163">
        <f t="shared" si="304"/>
        <v>6.3195493886522902E-2</v>
      </c>
      <c r="BG12" s="274">
        <v>0.81210000000000004</v>
      </c>
      <c r="BH12" s="163">
        <f t="shared" ref="BH12:BL12" si="305">BG12/CH12-1</f>
        <v>-2.15662650602408E-2</v>
      </c>
      <c r="BI12" s="274">
        <v>0.88900000000000001</v>
      </c>
      <c r="BJ12" s="163">
        <f t="shared" si="305"/>
        <v>4.0618049865387001E-2</v>
      </c>
      <c r="BK12" s="274">
        <v>0.83399999999999996</v>
      </c>
      <c r="BL12" s="163">
        <f t="shared" si="305"/>
        <v>-0.172044078228929</v>
      </c>
      <c r="BM12" s="274">
        <v>0.81740000000000002</v>
      </c>
      <c r="BN12" s="163">
        <f t="shared" ref="BN12:BR12" si="306">BM12/CN12-1</f>
        <v>-0.243708364174685</v>
      </c>
      <c r="BO12" s="274">
        <v>0.73419999999999996</v>
      </c>
      <c r="BP12" s="163">
        <f t="shared" si="306"/>
        <v>-0.282937786893251</v>
      </c>
      <c r="BQ12" s="107">
        <f t="shared" si="24"/>
        <v>9.5731000000000002</v>
      </c>
      <c r="BR12" s="108">
        <f t="shared" si="306"/>
        <v>0.26180998576474901</v>
      </c>
      <c r="BS12" s="165"/>
      <c r="BT12" s="247">
        <v>0.31909999999999999</v>
      </c>
      <c r="BU12" s="163">
        <f t="shared" si="25"/>
        <v>-0.14012395580706</v>
      </c>
      <c r="BV12" s="247">
        <v>0.32679999999999998</v>
      </c>
      <c r="BW12" s="108">
        <f t="shared" si="26"/>
        <v>-0.107347719202404</v>
      </c>
      <c r="BX12" s="107">
        <v>0.33129999999999998</v>
      </c>
      <c r="BY12" s="108">
        <f t="shared" si="27"/>
        <v>9.2317837124958696E-2</v>
      </c>
      <c r="BZ12" s="167">
        <v>0.3322</v>
      </c>
      <c r="CA12" s="108">
        <v>0.20843943252091701</v>
      </c>
      <c r="CB12" s="202">
        <v>0.36180000000000001</v>
      </c>
      <c r="CC12" s="108">
        <f t="shared" si="29"/>
        <v>0.30897250361794498</v>
      </c>
      <c r="CD12" s="202">
        <v>0.39140000000000003</v>
      </c>
      <c r="CE12" s="108">
        <f t="shared" si="30"/>
        <v>0.548259493670886</v>
      </c>
      <c r="CF12" s="166">
        <v>0.72789999999999999</v>
      </c>
      <c r="CG12" s="108">
        <f t="shared" si="31"/>
        <v>1.8389235569422799</v>
      </c>
      <c r="CH12" s="107">
        <v>0.83</v>
      </c>
      <c r="CI12" s="108">
        <f t="shared" si="33"/>
        <v>2.16793893129771</v>
      </c>
      <c r="CJ12" s="107">
        <v>0.85429999999999995</v>
      </c>
      <c r="CK12" s="108">
        <f t="shared" si="34"/>
        <v>2.2092411720510898</v>
      </c>
      <c r="CL12" s="107">
        <v>1.0073000000000001</v>
      </c>
      <c r="CM12" s="108">
        <f t="shared" si="35"/>
        <v>2.6351497654276401</v>
      </c>
      <c r="CN12" s="107">
        <v>1.0808</v>
      </c>
      <c r="CO12" s="108">
        <f t="shared" si="36"/>
        <v>4.8264150943396196</v>
      </c>
      <c r="CP12" s="168">
        <v>1.0239</v>
      </c>
      <c r="CQ12" s="108">
        <f t="shared" si="37"/>
        <v>2.7003975424647599</v>
      </c>
      <c r="CR12" s="169">
        <f t="shared" si="38"/>
        <v>7.5868000000000002</v>
      </c>
      <c r="CS12" s="108">
        <f t="shared" si="39"/>
        <v>1.2522784622235399</v>
      </c>
      <c r="CT12" s="170">
        <f t="shared" si="40"/>
        <v>-5.2646188008882197E-2</v>
      </c>
      <c r="CU12" s="170"/>
      <c r="CV12" s="268">
        <v>0.37109999999999999</v>
      </c>
      <c r="CW12" s="247">
        <v>0.36609999999999998</v>
      </c>
      <c r="CX12" s="247">
        <v>0.30330000000000001</v>
      </c>
      <c r="CY12" s="109">
        <v>0.27489999999999998</v>
      </c>
      <c r="CZ12" s="162">
        <v>0.27639999999999998</v>
      </c>
      <c r="DA12" s="162">
        <v>0.25280000000000002</v>
      </c>
      <c r="DB12" s="107">
        <v>0.25640000000000002</v>
      </c>
      <c r="DC12" s="107">
        <v>0.26200000000000001</v>
      </c>
      <c r="DD12" s="107">
        <v>0.26619999999999999</v>
      </c>
      <c r="DE12" s="107">
        <v>0.27710000000000001</v>
      </c>
      <c r="DF12" s="107">
        <v>0.1855</v>
      </c>
      <c r="DG12" s="107">
        <v>0.2767</v>
      </c>
      <c r="DH12" s="168">
        <v>3.3685</v>
      </c>
      <c r="DI12" s="172">
        <v>-0.35316934539240002</v>
      </c>
      <c r="DJ12" s="173"/>
      <c r="DK12" s="253">
        <v>0.4461</v>
      </c>
      <c r="DL12" s="175"/>
      <c r="DM12" s="180">
        <v>0.46629999999999999</v>
      </c>
      <c r="DN12" s="177"/>
      <c r="DO12" s="180">
        <v>0.47010000000000002</v>
      </c>
      <c r="DP12" s="177" t="e">
        <f t="shared" si="43"/>
        <v>#DIV/0!</v>
      </c>
      <c r="DQ12" s="178">
        <f t="shared" si="44"/>
        <v>1.3825000000000001</v>
      </c>
      <c r="DR12" s="180">
        <v>0.4662</v>
      </c>
      <c r="DS12" s="177" t="e">
        <f t="shared" ref="DS12:DW12" si="307">(DR12-ER12)/ER12</f>
        <v>#DIV/0!</v>
      </c>
      <c r="DT12" s="180">
        <v>0.45679999999999998</v>
      </c>
      <c r="DU12" s="177" t="e">
        <f t="shared" si="307"/>
        <v>#DIV/0!</v>
      </c>
      <c r="DV12" s="180">
        <v>0.40970000000000001</v>
      </c>
      <c r="DW12" s="177" t="e">
        <f t="shared" si="307"/>
        <v>#DIV/0!</v>
      </c>
      <c r="DX12" s="180">
        <v>0.40889999999999999</v>
      </c>
      <c r="DY12" s="177" t="e">
        <f t="shared" ref="DY12:EC12" si="308">(DX12-EX12)/EX12</f>
        <v>#DIV/0!</v>
      </c>
      <c r="DZ12" s="180">
        <v>0.42459999999999998</v>
      </c>
      <c r="EA12" s="177" t="e">
        <f t="shared" si="308"/>
        <v>#DIV/0!</v>
      </c>
      <c r="EB12" s="180">
        <v>0.45960000000000001</v>
      </c>
      <c r="EC12" s="177" t="e">
        <f t="shared" si="308"/>
        <v>#DIV/0!</v>
      </c>
      <c r="ED12" s="180">
        <v>0.40379999999999999</v>
      </c>
      <c r="EE12" s="177" t="e">
        <f t="shared" ref="EE12:EI12" si="309">(ED12-FD12)/FD12</f>
        <v>#DIV/0!</v>
      </c>
      <c r="EF12" s="180">
        <v>0.40410000000000001</v>
      </c>
      <c r="EG12" s="177" t="e">
        <f t="shared" si="309"/>
        <v>#DIV/0!</v>
      </c>
      <c r="EH12" s="180">
        <v>0.39150000000000001</v>
      </c>
      <c r="EI12" s="177" t="e">
        <f t="shared" si="309"/>
        <v>#DIV/0!</v>
      </c>
      <c r="EJ12" s="176">
        <f t="shared" si="225"/>
        <v>5.2077</v>
      </c>
      <c r="EK12" s="177" t="e">
        <f t="shared" si="52"/>
        <v>#DIV/0!</v>
      </c>
      <c r="EL12" s="177"/>
      <c r="EM12" s="177"/>
      <c r="EN12" s="180"/>
      <c r="EO12" s="177"/>
      <c r="EP12" s="180"/>
      <c r="EQ12" s="177"/>
      <c r="ER12" s="180"/>
      <c r="ES12" s="177"/>
      <c r="ET12" s="180"/>
      <c r="EU12" s="177"/>
      <c r="EV12" s="180"/>
      <c r="EW12" s="177"/>
      <c r="EX12" s="180"/>
      <c r="EY12" s="177"/>
      <c r="EZ12" s="180"/>
      <c r="FA12" s="177"/>
      <c r="FB12" s="180"/>
      <c r="FC12" s="177"/>
      <c r="FD12" s="180"/>
      <c r="FE12" s="177"/>
      <c r="FF12" s="180"/>
      <c r="FG12" s="177"/>
      <c r="FH12" s="180"/>
      <c r="FI12" s="177"/>
      <c r="FJ12" s="180">
        <f t="shared" si="67"/>
        <v>0</v>
      </c>
      <c r="FK12" s="177"/>
      <c r="FL12" s="275"/>
      <c r="FM12" s="275"/>
      <c r="FN12" s="275"/>
      <c r="FO12" s="275"/>
      <c r="FP12" s="275"/>
      <c r="FQ12" s="275"/>
      <c r="FR12" s="276"/>
      <c r="FS12" s="276"/>
      <c r="FT12" s="276"/>
      <c r="FU12" s="276"/>
      <c r="FV12" s="184"/>
      <c r="FW12" s="276"/>
      <c r="FX12" s="184"/>
      <c r="FY12" s="276"/>
      <c r="FZ12" s="184"/>
      <c r="GA12" s="185"/>
      <c r="GB12" s="277"/>
      <c r="GC12" s="186"/>
      <c r="GD12" s="152"/>
      <c r="GE12" s="278"/>
      <c r="GF12" s="172"/>
      <c r="GG12" s="279"/>
      <c r="GH12" s="172"/>
      <c r="GI12" s="279"/>
      <c r="GJ12" s="172"/>
      <c r="GK12" s="279"/>
      <c r="GL12" s="172"/>
      <c r="GM12" s="279"/>
      <c r="GN12" s="172"/>
      <c r="GO12" s="280"/>
      <c r="GP12" s="172"/>
      <c r="GQ12" s="279"/>
      <c r="GR12" s="172"/>
      <c r="GS12" s="279"/>
      <c r="GT12" s="172"/>
      <c r="GU12" s="279"/>
      <c r="GV12" s="172"/>
      <c r="GW12" s="279"/>
      <c r="GX12" s="172"/>
      <c r="GY12" s="279"/>
      <c r="GZ12" s="172"/>
      <c r="HA12" s="279"/>
      <c r="HB12" s="172"/>
      <c r="HC12" s="187"/>
      <c r="HD12" s="279"/>
      <c r="HE12" s="281"/>
      <c r="HF12" s="173"/>
      <c r="HG12" s="269"/>
      <c r="HH12" s="278"/>
      <c r="HI12" s="282"/>
      <c r="HJ12" s="283"/>
      <c r="HK12" s="282"/>
      <c r="HL12" s="283"/>
      <c r="HM12" s="284"/>
      <c r="HN12" s="285"/>
      <c r="HO12" s="90"/>
      <c r="HP12" s="285"/>
      <c r="HQ12" s="90"/>
      <c r="HR12" s="284"/>
      <c r="HS12" s="285"/>
      <c r="HT12" s="90"/>
      <c r="HU12" s="285"/>
      <c r="HV12" s="90"/>
      <c r="HW12" s="285"/>
      <c r="HX12" s="195"/>
      <c r="HY12" s="285"/>
      <c r="HZ12" s="195"/>
      <c r="IA12" s="285"/>
      <c r="IB12" s="195"/>
      <c r="IC12" s="285"/>
      <c r="ID12" s="71"/>
      <c r="IE12" s="285"/>
      <c r="IF12" s="71"/>
      <c r="IG12" s="150"/>
      <c r="IH12" s="238"/>
      <c r="II12" s="152"/>
      <c r="IJ12" s="278"/>
      <c r="IK12" s="172"/>
      <c r="IL12" s="279"/>
      <c r="IM12" s="172"/>
      <c r="IN12" s="279"/>
      <c r="IO12" s="154"/>
      <c r="IP12" s="286"/>
      <c r="IQ12" s="172"/>
      <c r="IR12" s="286"/>
      <c r="IS12" s="172"/>
      <c r="IT12" s="287"/>
      <c r="IU12" s="172"/>
      <c r="IV12" s="287"/>
      <c r="IW12" s="172"/>
      <c r="IX12" s="288"/>
      <c r="IY12" s="172"/>
      <c r="IZ12" s="289"/>
      <c r="JA12" s="281"/>
      <c r="JB12" s="289"/>
      <c r="JC12" s="282"/>
      <c r="JD12" s="272"/>
      <c r="JE12" s="282"/>
      <c r="JF12" s="289"/>
      <c r="JG12" s="282"/>
      <c r="JH12" s="181"/>
      <c r="JI12" s="181"/>
      <c r="JJ12" s="181"/>
      <c r="JK12" s="181"/>
      <c r="JL12" s="181"/>
      <c r="JM12" s="181"/>
      <c r="JN12" s="181"/>
      <c r="JO12" s="181"/>
      <c r="JP12" s="181"/>
      <c r="JQ12" s="181"/>
      <c r="JR12" s="181"/>
      <c r="JS12" s="181"/>
      <c r="JT12" s="181"/>
    </row>
    <row r="13" spans="1:284" s="50" customFormat="1" ht="28.8">
      <c r="A13" s="416"/>
      <c r="B13" s="208" t="s">
        <v>2542</v>
      </c>
      <c r="C13" s="162">
        <v>4.9843000000000002</v>
      </c>
      <c r="D13" s="108">
        <f t="shared" ref="D13:H13" si="310">C13/R13-1</f>
        <v>-0.60914195197691401</v>
      </c>
      <c r="E13" s="215">
        <v>5.2579000000000002</v>
      </c>
      <c r="F13" s="108">
        <f t="shared" si="310"/>
        <v>-0.62002254758842001</v>
      </c>
      <c r="G13" s="215">
        <v>5.3201000000000001</v>
      </c>
      <c r="H13" s="108">
        <f t="shared" si="310"/>
        <v>-0.63181934573036103</v>
      </c>
      <c r="I13" s="215">
        <v>5.2381000000000002</v>
      </c>
      <c r="J13" s="108">
        <f t="shared" ref="J13:N13" si="311">I13/X13-1</f>
        <v>-0.62914005748998203</v>
      </c>
      <c r="K13" s="215">
        <v>5.2893999999999997</v>
      </c>
      <c r="L13" s="108">
        <f t="shared" si="311"/>
        <v>-0.631161658775374</v>
      </c>
      <c r="M13" s="215">
        <v>5.1517999999999997</v>
      </c>
      <c r="N13" s="108">
        <f t="shared" si="311"/>
        <v>-0.59788946214066596</v>
      </c>
      <c r="O13" s="107">
        <f t="shared" si="4"/>
        <v>31.241599999999998</v>
      </c>
      <c r="P13" s="108">
        <f t="shared" si="5"/>
        <v>-0.62046792790231797</v>
      </c>
      <c r="Q13" s="108"/>
      <c r="R13" s="162">
        <v>12.7522</v>
      </c>
      <c r="S13" s="108">
        <f t="shared" ref="S13:W13" si="312">R13/AS13-1</f>
        <v>-5.7041024579254099E-2</v>
      </c>
      <c r="T13" s="162">
        <v>13.837400000000001</v>
      </c>
      <c r="U13" s="163">
        <f t="shared" si="312"/>
        <v>-4.8786356043472603E-2</v>
      </c>
      <c r="V13" s="162">
        <v>14.4497</v>
      </c>
      <c r="W13" s="163">
        <f t="shared" si="312"/>
        <v>2.7483076397974801E-2</v>
      </c>
      <c r="X13" s="162">
        <v>14.1242</v>
      </c>
      <c r="Y13" s="163">
        <f t="shared" ref="Y13:AC13" si="313">X13/AY13-1</f>
        <v>-2.90710863333585E-2</v>
      </c>
      <c r="Z13" s="162">
        <v>14.3407</v>
      </c>
      <c r="AA13" s="163">
        <f t="shared" si="313"/>
        <v>2.1868631446935401E-2</v>
      </c>
      <c r="AB13" s="162">
        <v>12.8119</v>
      </c>
      <c r="AC13" s="163">
        <f t="shared" si="313"/>
        <v>-6.1041568949343303E-2</v>
      </c>
      <c r="AD13" s="162">
        <v>10.3506</v>
      </c>
      <c r="AE13" s="163">
        <f t="shared" ref="AE13:AI13" si="314">AD13/BE13-1</f>
        <v>-0.22940164831483301</v>
      </c>
      <c r="AF13" s="162">
        <v>10.1374</v>
      </c>
      <c r="AG13" s="163">
        <f t="shared" si="314"/>
        <v>-0.26479312470537097</v>
      </c>
      <c r="AH13" s="162">
        <v>10.292199999999999</v>
      </c>
      <c r="AI13" s="163">
        <f t="shared" si="314"/>
        <v>-0.29097547533755902</v>
      </c>
      <c r="AJ13" s="162">
        <v>10.3424</v>
      </c>
      <c r="AK13" s="163">
        <f t="shared" ref="AK13:AO13" si="315">AJ13/BK13-1</f>
        <v>-0.25512790965660298</v>
      </c>
      <c r="AL13" s="162">
        <v>10.3424</v>
      </c>
      <c r="AM13" s="163">
        <f t="shared" si="315"/>
        <v>-0.25070275596255798</v>
      </c>
      <c r="AN13" s="162">
        <v>4.9603999999999999</v>
      </c>
      <c r="AO13" s="163">
        <f t="shared" si="315"/>
        <v>-0.57356304052543805</v>
      </c>
      <c r="AP13" s="109">
        <f t="shared" si="14"/>
        <v>138.7415</v>
      </c>
      <c r="AQ13" s="108">
        <f t="shared" si="15"/>
        <v>-0.16125605897381001</v>
      </c>
      <c r="AR13" s="110"/>
      <c r="AS13" s="249">
        <v>13.5236</v>
      </c>
      <c r="AT13" s="199">
        <v>0.35056375021221797</v>
      </c>
      <c r="AU13" s="250">
        <v>14.5471</v>
      </c>
      <c r="AV13" s="200">
        <f t="shared" ref="AV13:AZ13" si="316">AU13/BV13-1</f>
        <v>0.48512536752695201</v>
      </c>
      <c r="AW13" s="248">
        <v>14.0632</v>
      </c>
      <c r="AX13" s="200">
        <f t="shared" si="316"/>
        <v>0.41549239069168198</v>
      </c>
      <c r="AY13" s="247">
        <v>14.5471</v>
      </c>
      <c r="AZ13" s="200">
        <f t="shared" si="316"/>
        <v>0.48235593824833201</v>
      </c>
      <c r="BA13" s="273">
        <v>14.033799999999999</v>
      </c>
      <c r="BB13" s="200">
        <f t="shared" ref="BB13:BF13" si="317">BA13/CB13-1</f>
        <v>0.26277050434156601</v>
      </c>
      <c r="BC13" s="247">
        <v>13.6448</v>
      </c>
      <c r="BD13" s="200">
        <f t="shared" si="317"/>
        <v>0.18290420459471199</v>
      </c>
      <c r="BE13" s="247">
        <v>13.431900000000001</v>
      </c>
      <c r="BF13" s="200">
        <f t="shared" si="317"/>
        <v>-3.4350129765559297E-2</v>
      </c>
      <c r="BG13" s="274">
        <v>13.788500000000001</v>
      </c>
      <c r="BH13" s="200">
        <f t="shared" ref="BH13:BL13" si="318">BG13/CH13-1</f>
        <v>-0.123911123536251</v>
      </c>
      <c r="BI13" s="274">
        <v>14.516</v>
      </c>
      <c r="BJ13" s="200">
        <f t="shared" si="318"/>
        <v>-2.4547586568377699E-2</v>
      </c>
      <c r="BK13" s="274">
        <v>13.8848</v>
      </c>
      <c r="BL13" s="200">
        <f t="shared" si="318"/>
        <v>-0.11097451658342899</v>
      </c>
      <c r="BM13" s="274">
        <v>13.8028</v>
      </c>
      <c r="BN13" s="200">
        <f t="shared" ref="BN13:BR13" si="319">BM13/CN13-1</f>
        <v>-0.12696314381313201</v>
      </c>
      <c r="BO13" s="274">
        <v>11.632199999999999</v>
      </c>
      <c r="BP13" s="200">
        <f t="shared" si="319"/>
        <v>-0.31623157907112098</v>
      </c>
      <c r="BQ13" s="107">
        <f t="shared" si="24"/>
        <v>165.41579999999999</v>
      </c>
      <c r="BR13" s="108">
        <f t="shared" si="319"/>
        <v>6.5992418901449995E-2</v>
      </c>
      <c r="BS13" s="165"/>
      <c r="BT13" s="249">
        <v>10.013299999999999</v>
      </c>
      <c r="BU13" s="200">
        <f t="shared" si="25"/>
        <v>-0.181839722848645</v>
      </c>
      <c r="BV13" s="249">
        <v>9.7951999999999995</v>
      </c>
      <c r="BW13" s="200">
        <f t="shared" si="26"/>
        <v>-0.18247297917623001</v>
      </c>
      <c r="BX13" s="210">
        <v>9.9352</v>
      </c>
      <c r="BY13" s="108">
        <f t="shared" si="27"/>
        <v>6.4124671986290502E-2</v>
      </c>
      <c r="BZ13" s="210">
        <v>9.8134999999999994</v>
      </c>
      <c r="CA13" s="108">
        <v>0.23639318651413599</v>
      </c>
      <c r="CB13" s="202">
        <v>11.1135</v>
      </c>
      <c r="CC13" s="108">
        <f t="shared" si="29"/>
        <v>0.36724324590325302</v>
      </c>
      <c r="CD13" s="202">
        <v>11.535</v>
      </c>
      <c r="CE13" s="108">
        <f t="shared" si="30"/>
        <v>0.50502981355113996</v>
      </c>
      <c r="CF13" s="246">
        <v>13.909700000000001</v>
      </c>
      <c r="CG13" s="108">
        <f t="shared" si="31"/>
        <v>0.77850658483569901</v>
      </c>
      <c r="CH13" s="107">
        <v>15.7387</v>
      </c>
      <c r="CI13" s="108">
        <f t="shared" si="33"/>
        <v>0.92425817021432699</v>
      </c>
      <c r="CJ13" s="107">
        <v>14.8813</v>
      </c>
      <c r="CK13" s="108">
        <f t="shared" si="34"/>
        <v>0.78422156945027299</v>
      </c>
      <c r="CL13" s="107">
        <v>15.618</v>
      </c>
      <c r="CM13" s="108">
        <f t="shared" si="35"/>
        <v>0.72515491930940801</v>
      </c>
      <c r="CN13" s="107">
        <v>15.8101</v>
      </c>
      <c r="CO13" s="108">
        <f t="shared" si="36"/>
        <v>1.6185633602199501</v>
      </c>
      <c r="CP13" s="168">
        <v>17.011900000000001</v>
      </c>
      <c r="CQ13" s="108">
        <f t="shared" si="37"/>
        <v>0.88049521914552598</v>
      </c>
      <c r="CR13" s="169">
        <f t="shared" si="38"/>
        <v>155.1754</v>
      </c>
      <c r="CS13" s="108">
        <f t="shared" si="39"/>
        <v>0.46717710840867299</v>
      </c>
      <c r="CT13" s="170">
        <f t="shared" si="40"/>
        <v>7.6014699464266505E-2</v>
      </c>
      <c r="CU13" s="170"/>
      <c r="CV13" s="252">
        <v>12.238799999999999</v>
      </c>
      <c r="CW13" s="249">
        <v>11.9815</v>
      </c>
      <c r="CX13" s="249">
        <v>9.3364999999999991</v>
      </c>
      <c r="CY13" s="249">
        <v>7.9371999999999998</v>
      </c>
      <c r="CZ13" s="210">
        <v>8.1283999999999992</v>
      </c>
      <c r="DA13" s="210">
        <v>7.6642999999999999</v>
      </c>
      <c r="DB13" s="210">
        <v>7.8209999999999997</v>
      </c>
      <c r="DC13" s="210">
        <v>8.1791</v>
      </c>
      <c r="DD13" s="210">
        <v>8.3405000000000005</v>
      </c>
      <c r="DE13" s="210">
        <v>9.0531000000000006</v>
      </c>
      <c r="DF13" s="210">
        <v>6.0377000000000001</v>
      </c>
      <c r="DG13" s="210">
        <v>9.0465</v>
      </c>
      <c r="DH13" s="213">
        <v>105.7646</v>
      </c>
      <c r="DI13" s="214">
        <v>-0.31001787508317802</v>
      </c>
      <c r="DJ13" s="173"/>
      <c r="DK13" s="253">
        <v>15.8825</v>
      </c>
      <c r="DL13" s="175"/>
      <c r="DM13" s="180">
        <v>16.4391</v>
      </c>
      <c r="DN13" s="177"/>
      <c r="DO13" s="180">
        <v>16.772200000000002</v>
      </c>
      <c r="DP13" s="177" t="e">
        <f t="shared" si="43"/>
        <v>#DIV/0!</v>
      </c>
      <c r="DQ13" s="178">
        <f t="shared" si="44"/>
        <v>49.093800000000002</v>
      </c>
      <c r="DR13" s="180">
        <v>12.539300000000001</v>
      </c>
      <c r="DS13" s="177" t="e">
        <f t="shared" ref="DS13:DW13" si="320">(DR13-ER13)/ER13</f>
        <v>#DIV/0!</v>
      </c>
      <c r="DT13" s="180">
        <v>9.8553999999999995</v>
      </c>
      <c r="DU13" s="177" t="e">
        <f t="shared" si="320"/>
        <v>#DIV/0!</v>
      </c>
      <c r="DV13" s="180">
        <v>10.2418</v>
      </c>
      <c r="DW13" s="177" t="e">
        <f t="shared" si="320"/>
        <v>#DIV/0!</v>
      </c>
      <c r="DX13" s="180">
        <v>10.248699999999999</v>
      </c>
      <c r="DY13" s="177" t="e">
        <f t="shared" ref="DY13:EC13" si="321">(DX13-EX13)/EX13</f>
        <v>#DIV/0!</v>
      </c>
      <c r="DZ13" s="180">
        <v>10.398300000000001</v>
      </c>
      <c r="EA13" s="177" t="e">
        <f t="shared" si="321"/>
        <v>#DIV/0!</v>
      </c>
      <c r="EB13" s="180">
        <v>10.540900000000001</v>
      </c>
      <c r="EC13" s="177" t="e">
        <f t="shared" si="321"/>
        <v>#DIV/0!</v>
      </c>
      <c r="ED13" s="180">
        <v>13.8743</v>
      </c>
      <c r="EE13" s="177" t="e">
        <f t="shared" ref="EE13:EI13" si="322">(ED13-FD13)/FD13</f>
        <v>#DIV/0!</v>
      </c>
      <c r="EF13" s="180">
        <v>13.4026</v>
      </c>
      <c r="EG13" s="177" t="e">
        <f t="shared" si="322"/>
        <v>#DIV/0!</v>
      </c>
      <c r="EH13" s="180">
        <v>13.0909</v>
      </c>
      <c r="EI13" s="177" t="e">
        <f t="shared" si="322"/>
        <v>#DIV/0!</v>
      </c>
      <c r="EJ13" s="176">
        <f t="shared" si="225"/>
        <v>153.286</v>
      </c>
      <c r="EK13" s="177" t="e">
        <f t="shared" si="52"/>
        <v>#DIV/0!</v>
      </c>
      <c r="EL13" s="177"/>
      <c r="EM13" s="177"/>
      <c r="EN13" s="180"/>
      <c r="EO13" s="177"/>
      <c r="EP13" s="180"/>
      <c r="EQ13" s="177"/>
      <c r="ER13" s="180"/>
      <c r="ES13" s="177"/>
      <c r="ET13" s="180"/>
      <c r="EU13" s="177"/>
      <c r="EV13" s="180"/>
      <c r="EW13" s="177"/>
      <c r="EX13" s="180"/>
      <c r="EY13" s="177"/>
      <c r="EZ13" s="180"/>
      <c r="FA13" s="177"/>
      <c r="FB13" s="180"/>
      <c r="FC13" s="177"/>
      <c r="FD13" s="180"/>
      <c r="FE13" s="177"/>
      <c r="FF13" s="180"/>
      <c r="FG13" s="177"/>
      <c r="FH13" s="180"/>
      <c r="FI13" s="177"/>
      <c r="FJ13" s="180">
        <f t="shared" si="67"/>
        <v>0</v>
      </c>
      <c r="FK13" s="177"/>
      <c r="FL13" s="275"/>
      <c r="FM13" s="275"/>
      <c r="FN13" s="275"/>
      <c r="FO13" s="275"/>
      <c r="FP13" s="275"/>
      <c r="FQ13" s="275"/>
      <c r="FR13" s="276"/>
      <c r="FS13" s="276"/>
      <c r="FT13" s="276"/>
      <c r="FU13" s="276"/>
      <c r="FV13" s="184"/>
      <c r="FW13" s="276"/>
      <c r="FX13" s="184"/>
      <c r="FY13" s="276"/>
      <c r="FZ13" s="184"/>
      <c r="GA13" s="185"/>
      <c r="GB13" s="277"/>
      <c r="GC13" s="186"/>
      <c r="GD13" s="152"/>
      <c r="GE13" s="278"/>
      <c r="GF13" s="172"/>
      <c r="GG13" s="279"/>
      <c r="GH13" s="172"/>
      <c r="GI13" s="279"/>
      <c r="GJ13" s="172"/>
      <c r="GK13" s="279"/>
      <c r="GL13" s="172"/>
      <c r="GM13" s="279"/>
      <c r="GN13" s="172"/>
      <c r="GO13" s="280"/>
      <c r="GP13" s="172"/>
      <c r="GQ13" s="279"/>
      <c r="GR13" s="172"/>
      <c r="GS13" s="279"/>
      <c r="GT13" s="172"/>
      <c r="GU13" s="279"/>
      <c r="GV13" s="172"/>
      <c r="GW13" s="279"/>
      <c r="GX13" s="172"/>
      <c r="GY13" s="279"/>
      <c r="GZ13" s="172"/>
      <c r="HA13" s="279"/>
      <c r="HB13" s="172"/>
      <c r="HC13" s="187"/>
      <c r="HD13" s="279"/>
      <c r="HE13" s="281"/>
      <c r="HF13" s="173"/>
      <c r="HG13" s="269"/>
      <c r="HH13" s="278"/>
      <c r="HI13" s="282"/>
      <c r="HJ13" s="283"/>
      <c r="HK13" s="282"/>
      <c r="HL13" s="283"/>
      <c r="HM13" s="284"/>
      <c r="HN13" s="285"/>
      <c r="HO13" s="90"/>
      <c r="HP13" s="285"/>
      <c r="HQ13" s="90"/>
      <c r="HR13" s="284"/>
      <c r="HS13" s="285"/>
      <c r="HT13" s="90"/>
      <c r="HU13" s="285"/>
      <c r="HV13" s="90"/>
      <c r="HW13" s="285"/>
      <c r="HX13" s="195"/>
      <c r="HY13" s="285"/>
      <c r="HZ13" s="195"/>
      <c r="IA13" s="285"/>
      <c r="IB13" s="195"/>
      <c r="IC13" s="285"/>
      <c r="ID13" s="71"/>
      <c r="IE13" s="285"/>
      <c r="IF13" s="71"/>
      <c r="IG13" s="150"/>
      <c r="IH13" s="238"/>
      <c r="II13" s="152"/>
      <c r="IJ13" s="278"/>
      <c r="IK13" s="172"/>
      <c r="IL13" s="279"/>
      <c r="IM13" s="172"/>
      <c r="IN13" s="279"/>
      <c r="IO13" s="154"/>
      <c r="IP13" s="286"/>
      <c r="IQ13" s="172"/>
      <c r="IR13" s="286"/>
      <c r="IS13" s="172"/>
      <c r="IT13" s="287"/>
      <c r="IU13" s="172"/>
      <c r="IV13" s="287"/>
      <c r="IW13" s="172"/>
      <c r="IX13" s="288"/>
      <c r="IY13" s="172"/>
      <c r="IZ13" s="289"/>
      <c r="JA13" s="281"/>
      <c r="JB13" s="289"/>
      <c r="JC13" s="282"/>
      <c r="JD13" s="272"/>
      <c r="JE13" s="282"/>
      <c r="JF13" s="289"/>
      <c r="JG13" s="282"/>
      <c r="JH13" s="181"/>
      <c r="JI13" s="181"/>
      <c r="JJ13" s="181"/>
      <c r="JK13" s="181"/>
      <c r="JL13" s="181"/>
      <c r="JM13" s="181"/>
      <c r="JN13" s="181"/>
      <c r="JO13" s="181"/>
      <c r="JP13" s="181"/>
      <c r="JQ13" s="181"/>
      <c r="JR13" s="181"/>
      <c r="JS13" s="181"/>
      <c r="JT13" s="181"/>
    </row>
    <row r="14" spans="1:284" s="49" customFormat="1" ht="28.8">
      <c r="A14" s="415" t="s">
        <v>2576</v>
      </c>
      <c r="B14" s="106" t="s">
        <v>2536</v>
      </c>
      <c r="C14" s="215">
        <v>44.256100000000004</v>
      </c>
      <c r="D14" s="108">
        <f t="shared" ref="D14:H14" si="323">C14/R14-1</f>
        <v>-0.13555044661953999</v>
      </c>
      <c r="E14" s="215">
        <v>64.757800000000003</v>
      </c>
      <c r="F14" s="108">
        <f t="shared" si="323"/>
        <v>-7.7723911631669404E-2</v>
      </c>
      <c r="G14" s="215">
        <v>60.402799999999999</v>
      </c>
      <c r="H14" s="108">
        <f t="shared" si="323"/>
        <v>4.2558222624190699E-2</v>
      </c>
      <c r="I14" s="215">
        <v>68.256</v>
      </c>
      <c r="J14" s="108">
        <f t="shared" ref="J14:N14" si="324">I14/X14-1</f>
        <v>5.7106616673403603E-2</v>
      </c>
      <c r="K14" s="215">
        <v>66.075299999999999</v>
      </c>
      <c r="L14" s="108">
        <f t="shared" si="324"/>
        <v>3.2779966894921797E-2</v>
      </c>
      <c r="M14" s="215">
        <v>57.514699999999998</v>
      </c>
      <c r="N14" s="108">
        <f t="shared" si="324"/>
        <v>-6.3067920803047003E-2</v>
      </c>
      <c r="O14" s="107">
        <f t="shared" si="4"/>
        <v>361.2627</v>
      </c>
      <c r="P14" s="108">
        <f t="shared" si="5"/>
        <v>-2.17132752565121E-2</v>
      </c>
      <c r="Q14" s="108"/>
      <c r="R14" s="107">
        <v>51.195700000000002</v>
      </c>
      <c r="S14" s="108">
        <f t="shared" ref="S14:W14" si="325">R14/AS14-1</f>
        <v>2.0340766635243299E-2</v>
      </c>
      <c r="T14" s="107">
        <v>70.215199999999996</v>
      </c>
      <c r="U14" s="108">
        <f t="shared" si="325"/>
        <v>4.7448701787885302E-2</v>
      </c>
      <c r="V14" s="215">
        <v>57.937100000000001</v>
      </c>
      <c r="W14" s="108">
        <f t="shared" si="325"/>
        <v>2.1533681972219401E-2</v>
      </c>
      <c r="X14" s="215">
        <v>64.568700000000007</v>
      </c>
      <c r="Y14" s="108">
        <f t="shared" ref="Y14:AC14" si="326">X14/AY14-1</f>
        <v>2.0982873815640298E-3</v>
      </c>
      <c r="Z14" s="215">
        <v>63.978099999999998</v>
      </c>
      <c r="AA14" s="108">
        <f t="shared" si="326"/>
        <v>3.1450667689872001E-2</v>
      </c>
      <c r="AB14" s="215">
        <v>61.386200000000002</v>
      </c>
      <c r="AC14" s="108">
        <f t="shared" si="326"/>
        <v>4.4956864560849401E-2</v>
      </c>
      <c r="AD14" s="215">
        <v>52.275599999999997</v>
      </c>
      <c r="AE14" s="108">
        <f t="shared" ref="AE14:AI14" si="327">AD14/BE14-1</f>
        <v>-6.6795436409823397E-2</v>
      </c>
      <c r="AF14" s="215">
        <v>60.411900000000003</v>
      </c>
      <c r="AG14" s="108">
        <f t="shared" si="327"/>
        <v>-1.14851310178715E-2</v>
      </c>
      <c r="AH14" s="215">
        <v>52.050800000000002</v>
      </c>
      <c r="AI14" s="108">
        <f t="shared" si="327"/>
        <v>-5.0554245261508403E-2</v>
      </c>
      <c r="AJ14" s="167">
        <v>57.771099999999997</v>
      </c>
      <c r="AK14" s="108">
        <f t="shared" ref="AK14:AO14" si="328">AJ14/BK14-1</f>
        <v>-0.16318883152850899</v>
      </c>
      <c r="AL14" s="215">
        <v>49.136099999999999</v>
      </c>
      <c r="AM14" s="108">
        <f t="shared" si="328"/>
        <v>-5.03615058588881E-2</v>
      </c>
      <c r="AN14" s="215">
        <v>41.231900000000003</v>
      </c>
      <c r="AO14" s="108">
        <f t="shared" si="328"/>
        <v>-0.12592057118871899</v>
      </c>
      <c r="AP14" s="109">
        <f t="shared" si="14"/>
        <v>682.15840000000003</v>
      </c>
      <c r="AQ14" s="108">
        <f t="shared" si="15"/>
        <v>-2.41436882265097E-2</v>
      </c>
      <c r="AR14" s="110"/>
      <c r="AS14" s="216">
        <v>50.1751</v>
      </c>
      <c r="AT14" s="111">
        <v>-4.9991101080366598E-2</v>
      </c>
      <c r="AU14" s="217">
        <v>67.034499999999994</v>
      </c>
      <c r="AV14" s="111">
        <f t="shared" ref="AV14:AZ14" si="329">AU14/BV14-1</f>
        <v>0.15202316608951899</v>
      </c>
      <c r="AW14" s="217">
        <v>56.715800000000002</v>
      </c>
      <c r="AX14" s="111">
        <f t="shared" si="329"/>
        <v>-3.4882593077254297E-2</v>
      </c>
      <c r="AY14" s="115">
        <v>64.433499999999995</v>
      </c>
      <c r="AZ14" s="111">
        <f t="shared" si="329"/>
        <v>0.112679680322717</v>
      </c>
      <c r="BA14" s="218">
        <v>62.027299999999997</v>
      </c>
      <c r="BB14" s="111">
        <f t="shared" ref="BB14:BF14" si="330">BA14/CB14-1</f>
        <v>5.2297559663299102E-3</v>
      </c>
      <c r="BC14" s="219">
        <v>58.745199999999997</v>
      </c>
      <c r="BD14" s="111">
        <f t="shared" si="330"/>
        <v>-1.8759510458790402E-2</v>
      </c>
      <c r="BE14" s="219">
        <v>56.017299999999999</v>
      </c>
      <c r="BF14" s="111">
        <f t="shared" si="330"/>
        <v>-0.122794352540292</v>
      </c>
      <c r="BG14" s="219">
        <v>61.113799999999998</v>
      </c>
      <c r="BH14" s="111">
        <f t="shared" ref="BH14:BL14" si="331">BG14/CH14-1</f>
        <v>-9.9053704028576106E-2</v>
      </c>
      <c r="BI14" s="219">
        <v>54.822299999999998</v>
      </c>
      <c r="BJ14" s="111">
        <f t="shared" si="331"/>
        <v>-2.03568524789365E-2</v>
      </c>
      <c r="BK14" s="219">
        <v>69.037199999999999</v>
      </c>
      <c r="BL14" s="111">
        <f t="shared" si="331"/>
        <v>0.11219012391821299</v>
      </c>
      <c r="BM14" s="219">
        <v>51.741900000000001</v>
      </c>
      <c r="BN14" s="111">
        <f t="shared" ref="BN14:BR14" si="332">BM14/CN14-1</f>
        <v>-1.9905449116696099E-3</v>
      </c>
      <c r="BO14" s="219">
        <v>47.171799999999998</v>
      </c>
      <c r="BP14" s="111">
        <f t="shared" si="332"/>
        <v>-2.76562194028467E-2</v>
      </c>
      <c r="BQ14" s="110">
        <f t="shared" si="24"/>
        <v>699.03570000000002</v>
      </c>
      <c r="BR14" s="111">
        <f t="shared" si="332"/>
        <v>-4.29264392118323E-4</v>
      </c>
      <c r="BS14" s="114"/>
      <c r="BT14" s="216">
        <v>52.815399999999997</v>
      </c>
      <c r="BU14" s="111">
        <f t="shared" si="25"/>
        <v>0.111287855355876</v>
      </c>
      <c r="BV14" s="216">
        <v>58.188499999999998</v>
      </c>
      <c r="BW14" s="111">
        <f t="shared" si="26"/>
        <v>6.8573267672800099E-3</v>
      </c>
      <c r="BX14" s="110">
        <v>58.765700000000002</v>
      </c>
      <c r="BY14" s="111">
        <f t="shared" si="27"/>
        <v>0.26264618610837198</v>
      </c>
      <c r="BZ14" s="116">
        <v>57.9084</v>
      </c>
      <c r="CA14" s="111">
        <v>0.32055085663725702</v>
      </c>
      <c r="CB14" s="222">
        <v>61.704599999999999</v>
      </c>
      <c r="CC14" s="111">
        <f t="shared" si="29"/>
        <v>0.36981307996270502</v>
      </c>
      <c r="CD14" s="222">
        <v>59.868299999999998</v>
      </c>
      <c r="CE14" s="111">
        <f t="shared" si="30"/>
        <v>0.33605372039152098</v>
      </c>
      <c r="CF14" s="223">
        <v>63.858800000000002</v>
      </c>
      <c r="CG14" s="111">
        <f t="shared" si="31"/>
        <v>0.18853947975759699</v>
      </c>
      <c r="CH14" s="110">
        <v>67.832899999999995</v>
      </c>
      <c r="CI14" s="111">
        <f t="shared" si="33"/>
        <v>0.50693230313303195</v>
      </c>
      <c r="CJ14" s="110">
        <f>55.9615+CJ16</f>
        <v>55.961500000000001</v>
      </c>
      <c r="CK14" s="111">
        <f t="shared" si="34"/>
        <v>0.335029510136505</v>
      </c>
      <c r="CL14" s="110">
        <f>62.0732+CL16</f>
        <v>62.0732</v>
      </c>
      <c r="CM14" s="111">
        <f t="shared" si="35"/>
        <v>0.82933025268034499</v>
      </c>
      <c r="CN14" s="110">
        <v>51.845100000000002</v>
      </c>
      <c r="CO14" s="111">
        <f t="shared" si="36"/>
        <v>0.86852082777709705</v>
      </c>
      <c r="CP14" s="290">
        <v>48.513500000000001</v>
      </c>
      <c r="CQ14" s="111">
        <f t="shared" si="37"/>
        <v>0.66271952072165896</v>
      </c>
      <c r="CR14" s="117">
        <f t="shared" si="38"/>
        <v>699.33590000000004</v>
      </c>
      <c r="CS14" s="111">
        <f t="shared" si="39"/>
        <v>0.35246039233068799</v>
      </c>
      <c r="CT14" s="118">
        <f t="shared" si="40"/>
        <v>-6.4260653369363804E-2</v>
      </c>
      <c r="CU14" s="118"/>
      <c r="CV14" s="225">
        <v>47.526299999999999</v>
      </c>
      <c r="CW14" s="216">
        <v>57.792200000000001</v>
      </c>
      <c r="CX14" s="216">
        <v>46.541699999999999</v>
      </c>
      <c r="CY14" s="216">
        <v>43.851700000000001</v>
      </c>
      <c r="CZ14" s="110">
        <v>45.045999999999999</v>
      </c>
      <c r="DA14" s="110">
        <v>44.809800000000003</v>
      </c>
      <c r="DB14" s="110">
        <v>53.7288</v>
      </c>
      <c r="DC14" s="110">
        <v>45.0139</v>
      </c>
      <c r="DD14" s="110">
        <v>41.9178</v>
      </c>
      <c r="DE14" s="110">
        <v>33.932200000000002</v>
      </c>
      <c r="DF14" s="110">
        <v>27.746600000000001</v>
      </c>
      <c r="DG14" s="110">
        <v>29.177199999999999</v>
      </c>
      <c r="DH14" s="115">
        <v>517.08420000000001</v>
      </c>
      <c r="DI14" s="121">
        <v>-0.25500498935709498</v>
      </c>
      <c r="DJ14" s="122"/>
      <c r="DK14" s="226">
        <v>56.742600000000003</v>
      </c>
      <c r="DL14" s="124">
        <f t="shared" ref="DL14:DL19" si="333">(DK14-DT14)/DT14</f>
        <v>-0.27524025565961102</v>
      </c>
      <c r="DM14" s="129">
        <v>57.094099999999997</v>
      </c>
      <c r="DN14" s="126"/>
      <c r="DO14" s="129">
        <v>60.069499999999998</v>
      </c>
      <c r="DP14" s="126">
        <f t="shared" si="43"/>
        <v>3.4340569707616999</v>
      </c>
      <c r="DQ14" s="127">
        <f t="shared" si="44"/>
        <v>173.90620000000001</v>
      </c>
      <c r="DR14" s="129">
        <v>67.944999999999993</v>
      </c>
      <c r="DS14" s="126">
        <f t="shared" ref="DS14:DW14" si="334">(DR14-ER14)/ER14</f>
        <v>1.6416979650236001</v>
      </c>
      <c r="DT14" s="129">
        <v>78.291600000000003</v>
      </c>
      <c r="DU14" s="126">
        <f t="shared" si="334"/>
        <v>2.2621500000000001</v>
      </c>
      <c r="DV14" s="129">
        <v>57.881900000000002</v>
      </c>
      <c r="DW14" s="126">
        <f t="shared" si="334"/>
        <v>2.8587933333333302</v>
      </c>
      <c r="DX14" s="129">
        <v>63.386400000000002</v>
      </c>
      <c r="DY14" s="126">
        <f t="shared" ref="DY14:EC14" si="335">(DX14-EX14)/EX14</f>
        <v>1.1128800000000001</v>
      </c>
      <c r="DZ14" s="129">
        <v>42.183300000000003</v>
      </c>
      <c r="EA14" s="126">
        <f t="shared" si="335"/>
        <v>-0.20408867924528301</v>
      </c>
      <c r="EB14" s="129">
        <v>53.991700000000002</v>
      </c>
      <c r="EC14" s="126">
        <f t="shared" si="335"/>
        <v>-0.45298493248391097</v>
      </c>
      <c r="ED14" s="129">
        <v>62.060200000000002</v>
      </c>
      <c r="EE14" s="126">
        <f t="shared" ref="EE14:EI14" si="336">(ED14-FD14)/FD14</f>
        <v>-0.30954539841193701</v>
      </c>
      <c r="EF14" s="129">
        <v>47.914200000000001</v>
      </c>
      <c r="EG14" s="126">
        <f t="shared" si="336"/>
        <v>-0.388712261936353</v>
      </c>
      <c r="EH14" s="129">
        <v>46.5169</v>
      </c>
      <c r="EI14" s="126">
        <f t="shared" si="336"/>
        <v>-0.25415198227290398</v>
      </c>
      <c r="EJ14" s="125">
        <f t="shared" si="225"/>
        <v>694.07740000000001</v>
      </c>
      <c r="EK14" s="126">
        <f t="shared" si="52"/>
        <v>-0.110844792847377</v>
      </c>
      <c r="EL14" s="262">
        <v>290</v>
      </c>
      <c r="EM14" s="126">
        <f t="shared" ref="EM14:EM19" si="337">(EL14-FL14)/FL14</f>
        <v>-2.3569023569023601E-2</v>
      </c>
      <c r="EN14" s="129">
        <v>0</v>
      </c>
      <c r="EO14" s="126">
        <f t="shared" ref="EO14:EO19" si="338">(EN14-FM14)/FM14</f>
        <v>-1</v>
      </c>
      <c r="EP14" s="129">
        <v>13.5473</v>
      </c>
      <c r="EQ14" s="126">
        <f t="shared" ref="EQ14:EQ19" si="339">(EP14-FN14)/FN14</f>
        <v>-0.957128797468354</v>
      </c>
      <c r="ER14" s="129">
        <v>25.720199999999998</v>
      </c>
      <c r="ES14" s="126">
        <f t="shared" ref="ES14:ES19" si="340">(ER14-FO14)/FO14</f>
        <v>-0.89711920000000001</v>
      </c>
      <c r="ET14" s="129">
        <v>24</v>
      </c>
      <c r="EU14" s="126">
        <f t="shared" ref="EU14:EU19" si="341">(ET14-FP14)/FP14</f>
        <v>-0.90041493775933601</v>
      </c>
      <c r="EV14" s="129">
        <v>15</v>
      </c>
      <c r="EW14" s="126">
        <f t="shared" ref="EW14:EW19" si="342">(EV14-FQ14)/FQ14</f>
        <v>-0.94339622641509402</v>
      </c>
      <c r="EX14" s="129">
        <v>30</v>
      </c>
      <c r="EY14" s="126">
        <f t="shared" ref="EY14:EY19" si="343">(EX14-FR14)/FR14</f>
        <v>-0.88679245283018904</v>
      </c>
      <c r="EZ14" s="129">
        <v>53</v>
      </c>
      <c r="FA14" s="126">
        <f t="shared" ref="FA14:FA19" si="344">(EZ14-FS14)/FS14</f>
        <v>-0.792156862745098</v>
      </c>
      <c r="FB14" s="129">
        <v>98.702399999999997</v>
      </c>
      <c r="FC14" s="126">
        <f t="shared" ref="FC14:FC19" si="345">(FB14-FT14)/FT14</f>
        <v>-0.60039514170040498</v>
      </c>
      <c r="FD14" s="129">
        <v>89.883099999999999</v>
      </c>
      <c r="FE14" s="126">
        <f t="shared" ref="FE14:FI14" si="346">(FD14-FU14)/FU14</f>
        <v>-0.65026031128404704</v>
      </c>
      <c r="FF14" s="129">
        <v>78.382400000000004</v>
      </c>
      <c r="FG14" s="126">
        <f t="shared" si="346"/>
        <v>-0.65621754385964903</v>
      </c>
      <c r="FH14" s="129">
        <v>62.367800000000003</v>
      </c>
      <c r="FI14" s="126">
        <f t="shared" si="346"/>
        <v>-0.77238029197080305</v>
      </c>
      <c r="FJ14" s="129">
        <f t="shared" si="67"/>
        <v>780.60320000000002</v>
      </c>
      <c r="FK14" s="126">
        <f t="shared" ref="FK14:FK19" si="347">(FJ14-(FL14+FM14+FN14+FO14+FP14+FQ14+FR14+FS14+FT14+FU14+FW14+FY14))/(FL14+FM14+FN14+FO14+FP14+FQ14+FR14+FS14+FT14+FU14+FW14+FY14)</f>
        <v>-0.76186601586333103</v>
      </c>
      <c r="FL14" s="130">
        <v>297</v>
      </c>
      <c r="FM14" s="130">
        <v>383</v>
      </c>
      <c r="FN14" s="130">
        <v>316</v>
      </c>
      <c r="FO14" s="130">
        <v>250</v>
      </c>
      <c r="FP14" s="130">
        <v>241</v>
      </c>
      <c r="FQ14" s="130">
        <v>265</v>
      </c>
      <c r="FR14" s="132">
        <v>265</v>
      </c>
      <c r="FS14" s="132" t="s">
        <v>2577</v>
      </c>
      <c r="FT14" s="132" t="s">
        <v>2578</v>
      </c>
      <c r="FU14" s="132" t="s">
        <v>2579</v>
      </c>
      <c r="FV14" s="133">
        <f t="shared" ref="FV14:FZ14" si="348">(FU14-GW14)/GW14</f>
        <v>-2.2813688212927799E-2</v>
      </c>
      <c r="FW14" s="132" t="s">
        <v>2580</v>
      </c>
      <c r="FX14" s="133">
        <f t="shared" si="348"/>
        <v>-2.14592274678112E-2</v>
      </c>
      <c r="FY14" s="132" t="s">
        <v>2581</v>
      </c>
      <c r="FZ14" s="133">
        <f t="shared" si="348"/>
        <v>-2.1428571428571401E-2</v>
      </c>
      <c r="GA14" s="134">
        <f t="shared" ref="GA14:GA19" si="349">FL14+FM14+FN14+FO14+FP14+FQ14+FR14+FS14+FT14+FU14+FW14+FY14</f>
        <v>3278</v>
      </c>
      <c r="GB14" s="135">
        <f t="shared" ref="GB14:GB19" si="350">(GA14-HC14)/HC14</f>
        <v>-2.3823704586063098E-2</v>
      </c>
      <c r="GC14" s="79"/>
      <c r="GD14" s="136"/>
      <c r="GE14" s="137">
        <v>304</v>
      </c>
      <c r="GF14" s="133">
        <f t="shared" ref="GF14:GJ14" si="351">(GE14-HH14)/HH14</f>
        <v>1.3333333333333299E-2</v>
      </c>
      <c r="GG14" s="130">
        <v>394</v>
      </c>
      <c r="GH14" s="133">
        <f t="shared" si="351"/>
        <v>-2.95566502463054E-2</v>
      </c>
      <c r="GI14" s="130">
        <v>324</v>
      </c>
      <c r="GJ14" s="133">
        <f t="shared" si="351"/>
        <v>-1.21951219512195E-2</v>
      </c>
      <c r="GK14" s="130">
        <v>256</v>
      </c>
      <c r="GL14" s="133">
        <f t="shared" ref="GL14:GL19" si="352">(GK14-HN14)/HN14</f>
        <v>-1.15830115830116E-2</v>
      </c>
      <c r="GM14" s="130">
        <v>246</v>
      </c>
      <c r="GN14" s="133">
        <f t="shared" ref="GN14:GN19" si="353">(GM14-HP14)/HP14</f>
        <v>-1.20481927710843E-2</v>
      </c>
      <c r="GO14" s="231">
        <v>271</v>
      </c>
      <c r="GP14" s="133">
        <f t="shared" ref="GP14:GT14" si="354">(GO14-HS14)/HS14</f>
        <v>-1.09489051094891E-2</v>
      </c>
      <c r="GQ14" s="130">
        <v>272</v>
      </c>
      <c r="GR14" s="133">
        <f t="shared" si="354"/>
        <v>-1.09090909090909E-2</v>
      </c>
      <c r="GS14" s="130">
        <v>262</v>
      </c>
      <c r="GT14" s="133">
        <f t="shared" si="354"/>
        <v>7.6923076923076901E-3</v>
      </c>
      <c r="GU14" s="130">
        <v>253</v>
      </c>
      <c r="GV14" s="133">
        <f t="shared" ref="GV14:GZ14" si="355">(GU14-HY14)/HY14</f>
        <v>-1.5564202334630401E-2</v>
      </c>
      <c r="GW14" s="130">
        <v>263</v>
      </c>
      <c r="GX14" s="133">
        <f t="shared" si="355"/>
        <v>-1.12781954887218E-2</v>
      </c>
      <c r="GY14" s="130">
        <v>233</v>
      </c>
      <c r="GZ14" s="133">
        <f t="shared" si="355"/>
        <v>-1.27118644067797E-2</v>
      </c>
      <c r="HA14" s="130">
        <v>280</v>
      </c>
      <c r="HB14" s="133">
        <f t="shared" ref="HB14:HB19" si="356">(HA14-IE14)/IE14</f>
        <v>-1.06007067137809E-2</v>
      </c>
      <c r="HC14" s="130">
        <f t="shared" ref="HC14:HC19" si="357">GE14+GG14+GI14+GK14+GM14+GO14+GQ14+GS14+GU14+GW14+GY14+HA14</f>
        <v>3358</v>
      </c>
      <c r="HD14" s="130">
        <f t="shared" ref="HD14:HD19" si="358">HA14+GY14+GW14+GU14+GS14+GQ14+GO14+GM14+GK14+GI14+GG14+GE14</f>
        <v>3358</v>
      </c>
      <c r="HE14" s="135"/>
      <c r="HF14" s="122"/>
      <c r="HG14" s="263"/>
      <c r="HH14" s="137">
        <v>300</v>
      </c>
      <c r="HI14" s="138">
        <f t="shared" ref="HI14:HM14" si="359">(HH14-IJ14)/IJ14</f>
        <v>2.7397260273972601E-2</v>
      </c>
      <c r="HJ14" s="233">
        <v>406</v>
      </c>
      <c r="HK14" s="138">
        <f t="shared" si="359"/>
        <v>2.7848101265822801E-2</v>
      </c>
      <c r="HL14" s="233">
        <v>328</v>
      </c>
      <c r="HM14" s="237">
        <f t="shared" si="359"/>
        <v>2.1806853582554499E-2</v>
      </c>
      <c r="HN14" s="235">
        <v>259</v>
      </c>
      <c r="HO14" s="236">
        <f t="shared" ref="HO14:HO19" si="360">(HN14-IP14)/IP14</f>
        <v>2.3715415019762799E-2</v>
      </c>
      <c r="HP14" s="291">
        <v>249</v>
      </c>
      <c r="HQ14" s="236">
        <f t="shared" ref="HQ14:HQ19" si="361">(HP14-IR14)/IR14</f>
        <v>0</v>
      </c>
      <c r="HR14" s="236"/>
      <c r="HS14" s="291">
        <v>274</v>
      </c>
      <c r="HT14" s="236">
        <f t="shared" ref="HT14:HX14" si="362">(HS14-IT14)/IT14</f>
        <v>2.2388059701492501E-2</v>
      </c>
      <c r="HU14" s="291">
        <v>275</v>
      </c>
      <c r="HV14" s="236">
        <f t="shared" si="362"/>
        <v>2.2304832713754601E-2</v>
      </c>
      <c r="HW14" s="231">
        <v>260</v>
      </c>
      <c r="HX14" s="149">
        <f t="shared" si="362"/>
        <v>0</v>
      </c>
      <c r="HY14" s="231">
        <v>257</v>
      </c>
      <c r="HZ14" s="149">
        <f t="shared" ref="HZ14:ID14" si="363">(HY14-IZ14)/IZ14</f>
        <v>2.3904382470119501E-2</v>
      </c>
      <c r="IA14" s="231">
        <v>266</v>
      </c>
      <c r="IB14" s="149">
        <f t="shared" si="363"/>
        <v>2.3076923076923099E-2</v>
      </c>
      <c r="IC14" s="231">
        <v>236</v>
      </c>
      <c r="ID14" s="135">
        <f t="shared" si="363"/>
        <v>1.9746791686471001E-2</v>
      </c>
      <c r="IE14" s="231">
        <v>283</v>
      </c>
      <c r="IF14" s="71">
        <f t="shared" ref="IF14:IF19" si="364">(IE14-JF14)/JF14</f>
        <v>2.1660649819494601E-2</v>
      </c>
      <c r="IG14" s="150">
        <f t="shared" ref="IG14:IG19" si="365">HH14+HJ14+HL14+HN14+HP14+HS14+HU14+HW14+HY14+IA14+IC14+IE14</f>
        <v>3393</v>
      </c>
      <c r="IH14" s="238"/>
      <c r="II14" s="152"/>
      <c r="IJ14" s="239">
        <v>292</v>
      </c>
      <c r="IK14" s="184">
        <f t="shared" ref="IK14:IK19" si="366">IJ14/JI14-1</f>
        <v>4.6558741784064099E-2</v>
      </c>
      <c r="IL14" s="187">
        <v>395</v>
      </c>
      <c r="IM14" s="184">
        <f t="shared" ref="IM14:IM19" si="367">IL14/JJ14-1</f>
        <v>3.2908553572988497E-2</v>
      </c>
      <c r="IN14" s="187">
        <v>321</v>
      </c>
      <c r="IO14" s="154">
        <f t="shared" ref="IO14:IO19" si="368">(IN14-JK14)/JK14</f>
        <v>4.4918459532110697E-2</v>
      </c>
      <c r="IP14" s="292">
        <v>253</v>
      </c>
      <c r="IQ14" s="184">
        <f t="shared" ref="IQ14:IQ19" si="369">(IP14-JL14)/JL14</f>
        <v>4.9717241156007203E-2</v>
      </c>
      <c r="IR14" s="292">
        <v>249</v>
      </c>
      <c r="IS14" s="184">
        <f t="shared" ref="IS14:IS19" si="370">(IR14-JM14)/JM14</f>
        <v>4.0546497838996103E-2</v>
      </c>
      <c r="IT14" s="292">
        <v>268</v>
      </c>
      <c r="IU14" s="184">
        <f t="shared" ref="IU14:IU19" si="371">(IT14-JN14)/JN14</f>
        <v>4.10383760647186E-2</v>
      </c>
      <c r="IV14" s="292">
        <v>269</v>
      </c>
      <c r="IW14" s="184">
        <f t="shared" ref="IW14:IW19" si="372">(IV14-JO14)/JO14</f>
        <v>5.0188894727372702E-2</v>
      </c>
      <c r="IX14" s="241">
        <v>260</v>
      </c>
      <c r="IY14" s="184">
        <f t="shared" ref="IY14:IY19" si="373">(IX14-JP14)/JP14</f>
        <v>5.2961643805687103E-2</v>
      </c>
      <c r="IZ14" s="241">
        <v>251</v>
      </c>
      <c r="JA14" s="242">
        <f t="shared" ref="JA14:JA19" si="374">(IZ14-JQ14)/JQ14</f>
        <v>1.23239712050013E-2</v>
      </c>
      <c r="JB14" s="241">
        <v>260</v>
      </c>
      <c r="JC14" s="244">
        <f t="shared" ref="JC14:JC19" si="375">(JB14-JR14)/JR14</f>
        <v>2.2653634168644701E-2</v>
      </c>
      <c r="JD14" s="293">
        <v>231.43</v>
      </c>
      <c r="JE14" s="138">
        <f t="shared" ref="JE14:JE19" si="376">(JD14-JS14)/JS14</f>
        <v>1.00211867977085E-2</v>
      </c>
      <c r="JF14" s="245">
        <v>277</v>
      </c>
      <c r="JG14" s="138">
        <f t="shared" ref="JG14:JG19" si="377">(JF14-JT14)/JT14</f>
        <v>1.1881272431601199E-2</v>
      </c>
      <c r="JH14" s="160">
        <v>3214.5090011564298</v>
      </c>
      <c r="JI14" s="160">
        <v>279.00966122764299</v>
      </c>
      <c r="JJ14" s="160">
        <v>382.41526670839801</v>
      </c>
      <c r="JK14" s="160">
        <v>307.20100412785899</v>
      </c>
      <c r="JL14" s="160">
        <v>241.017285494313</v>
      </c>
      <c r="JM14" s="160">
        <v>239.29733127459701</v>
      </c>
      <c r="JN14" s="160">
        <v>257.435274396973</v>
      </c>
      <c r="JO14" s="160">
        <v>256.14439588016398</v>
      </c>
      <c r="JP14" s="160">
        <v>246.922574558642</v>
      </c>
      <c r="JQ14" s="160">
        <v>247.94434108008599</v>
      </c>
      <c r="JR14" s="160">
        <v>254.240528085899</v>
      </c>
      <c r="JS14" s="160">
        <v>229.133807315224</v>
      </c>
      <c r="JT14" s="160">
        <v>273.74753100663202</v>
      </c>
    </row>
    <row r="15" spans="1:284" ht="28.8">
      <c r="A15" s="417"/>
      <c r="B15" s="160" t="s">
        <v>2539</v>
      </c>
      <c r="C15" s="246">
        <v>4442.6527999999998</v>
      </c>
      <c r="D15" s="108">
        <f t="shared" ref="D15:H15" si="378">C15/R15-1</f>
        <v>-0.16493417849426001</v>
      </c>
      <c r="E15" s="215">
        <v>6222.1126000000004</v>
      </c>
      <c r="F15" s="108">
        <f t="shared" si="378"/>
        <v>-7.7453754388353793E-2</v>
      </c>
      <c r="G15" s="215">
        <v>5800.6944000000003</v>
      </c>
      <c r="H15" s="108">
        <f t="shared" si="378"/>
        <v>0.119223040392092</v>
      </c>
      <c r="I15" s="215">
        <v>6318.1347999999998</v>
      </c>
      <c r="J15" s="108">
        <f t="shared" ref="J15:N15" si="379">I15/X15-1</f>
        <v>4.7501180293807498E-3</v>
      </c>
      <c r="K15" s="215">
        <v>6328.6093000000001</v>
      </c>
      <c r="L15" s="108">
        <f t="shared" si="379"/>
        <v>4.7588811186588802E-2</v>
      </c>
      <c r="M15" s="215">
        <v>5538.8125</v>
      </c>
      <c r="N15" s="108">
        <f t="shared" si="379"/>
        <v>-0.12573176274148601</v>
      </c>
      <c r="O15" s="107">
        <f t="shared" si="4"/>
        <v>34651.0164</v>
      </c>
      <c r="P15" s="108">
        <f t="shared" si="5"/>
        <v>-3.5117539229717103E-2</v>
      </c>
      <c r="Q15" s="108"/>
      <c r="R15" s="162">
        <v>5320.1229000000003</v>
      </c>
      <c r="S15" s="108">
        <f t="shared" ref="S15:W15" si="380">R15/AS15-1</f>
        <v>-1.66716694496187E-2</v>
      </c>
      <c r="T15" s="247">
        <v>6744.4993999999997</v>
      </c>
      <c r="U15" s="163">
        <f t="shared" si="380"/>
        <v>-1.3559120692855E-2</v>
      </c>
      <c r="V15" s="248">
        <v>5182.7867999999999</v>
      </c>
      <c r="W15" s="163">
        <f t="shared" si="380"/>
        <v>-0.1095356725612</v>
      </c>
      <c r="X15" s="248">
        <v>6288.2647999999999</v>
      </c>
      <c r="Y15" s="163">
        <f t="shared" ref="Y15:AC15" si="381">X15/AY15-1</f>
        <v>-2.6272456787820898E-2</v>
      </c>
      <c r="Z15" s="248">
        <v>6041.1196</v>
      </c>
      <c r="AA15" s="163">
        <f t="shared" si="381"/>
        <v>-2.0425483655950101E-2</v>
      </c>
      <c r="AB15" s="248">
        <v>6335.3697000000002</v>
      </c>
      <c r="AC15" s="163">
        <f t="shared" si="381"/>
        <v>0.12510333786337899</v>
      </c>
      <c r="AD15" s="248">
        <v>5145.9129999999996</v>
      </c>
      <c r="AE15" s="163">
        <f t="shared" ref="AE15:AI15" si="382">AD15/BE15-1</f>
        <v>-0.16108822749193899</v>
      </c>
      <c r="AF15" s="248">
        <v>6061.8411999999998</v>
      </c>
      <c r="AG15" s="163">
        <f t="shared" si="382"/>
        <v>-4.5287956853571003E-2</v>
      </c>
      <c r="AH15" s="248">
        <v>5254.1806999999999</v>
      </c>
      <c r="AI15" s="163">
        <f t="shared" si="382"/>
        <v>-7.3993303724932097E-2</v>
      </c>
      <c r="AJ15" s="248">
        <v>5743.0441000000001</v>
      </c>
      <c r="AK15" s="163">
        <f t="shared" ref="AK15:AO15" si="383">AJ15/BK15-1</f>
        <v>-0.19094988530186199</v>
      </c>
      <c r="AL15" s="248">
        <v>4862.8407999999999</v>
      </c>
      <c r="AM15" s="163">
        <f t="shared" si="383"/>
        <v>-5.4796171385156398E-2</v>
      </c>
      <c r="AN15" s="248">
        <v>4174.5837000000001</v>
      </c>
      <c r="AO15" s="163">
        <f t="shared" si="383"/>
        <v>-0.108854567533092</v>
      </c>
      <c r="AP15" s="109">
        <f t="shared" si="14"/>
        <v>67154.566699999996</v>
      </c>
      <c r="AQ15" s="108">
        <f t="shared" si="15"/>
        <v>-5.9578417018067403E-2</v>
      </c>
      <c r="AR15" s="110"/>
      <c r="AS15" s="247">
        <v>5410.3220000000001</v>
      </c>
      <c r="AT15" s="108">
        <v>7.9663746067344401E-2</v>
      </c>
      <c r="AU15" s="246">
        <v>6837.2058999999999</v>
      </c>
      <c r="AV15" s="163">
        <f t="shared" ref="AV15:AZ15" si="384">AU15/BV15-1</f>
        <v>0.176817645282042</v>
      </c>
      <c r="AW15" s="246">
        <v>5820.3194000000003</v>
      </c>
      <c r="AX15" s="163">
        <f t="shared" si="384"/>
        <v>2.99882495761707E-2</v>
      </c>
      <c r="AY15" s="166">
        <v>6457.9305000000004</v>
      </c>
      <c r="AZ15" s="163">
        <f t="shared" si="384"/>
        <v>7.1507289165232399E-2</v>
      </c>
      <c r="BA15" s="251">
        <v>6167.0852999999997</v>
      </c>
      <c r="BB15" s="163">
        <f t="shared" ref="BB15:BF15" si="385">BA15/CB15-1</f>
        <v>2.29840960602452E-2</v>
      </c>
      <c r="BC15" s="166">
        <v>5630.9224999999997</v>
      </c>
      <c r="BD15" s="163">
        <f t="shared" si="385"/>
        <v>-6.7375580293823706E-2</v>
      </c>
      <c r="BE15" s="166">
        <v>6134.0335999999998</v>
      </c>
      <c r="BF15" s="163">
        <f t="shared" si="385"/>
        <v>-8.8750451221297197E-2</v>
      </c>
      <c r="BG15" s="166">
        <v>6349.3922000000002</v>
      </c>
      <c r="BH15" s="163">
        <f t="shared" ref="BH15:BL15" si="386">BG15/CH15-1</f>
        <v>-7.60057039917027E-2</v>
      </c>
      <c r="BI15" s="166">
        <v>5674.0201999999999</v>
      </c>
      <c r="BJ15" s="163">
        <f t="shared" si="386"/>
        <v>-1.4921422033816901E-2</v>
      </c>
      <c r="BK15" s="166">
        <v>7098.5023000000001</v>
      </c>
      <c r="BL15" s="163">
        <f t="shared" si="386"/>
        <v>0.106494888294557</v>
      </c>
      <c r="BM15" s="166">
        <v>5144.7536</v>
      </c>
      <c r="BN15" s="163">
        <f t="shared" ref="BN15:BR15" si="387">BM15/CN15-1</f>
        <v>-4.2288800000014899E-2</v>
      </c>
      <c r="BO15" s="166">
        <v>4684.5145000000002</v>
      </c>
      <c r="BP15" s="163">
        <f t="shared" si="387"/>
        <v>-5.9612135420411702E-2</v>
      </c>
      <c r="BQ15" s="107">
        <f t="shared" si="24"/>
        <v>71409.001999999993</v>
      </c>
      <c r="BR15" s="108">
        <f t="shared" si="387"/>
        <v>1.007273717333E-2</v>
      </c>
      <c r="BS15" s="165"/>
      <c r="BT15" s="247">
        <v>5011.1175999999996</v>
      </c>
      <c r="BU15" s="163">
        <f t="shared" si="25"/>
        <v>2.34220289168856E-2</v>
      </c>
      <c r="BV15" s="247">
        <v>5809.9111000000003</v>
      </c>
      <c r="BW15" s="108">
        <f t="shared" si="26"/>
        <v>-6.41076723710097E-2</v>
      </c>
      <c r="BX15" s="107">
        <v>5650.86</v>
      </c>
      <c r="BY15" s="108">
        <f t="shared" si="27"/>
        <v>0.176979387416518</v>
      </c>
      <c r="BZ15" s="167">
        <v>6026.9589999999998</v>
      </c>
      <c r="CA15" s="108">
        <v>0.38853123912430798</v>
      </c>
      <c r="CB15" s="202">
        <v>6028.5250999999998</v>
      </c>
      <c r="CC15" s="108">
        <f t="shared" si="29"/>
        <v>0.39356828093220902</v>
      </c>
      <c r="CD15" s="202">
        <v>6037.7172</v>
      </c>
      <c r="CE15" s="108">
        <f t="shared" si="30"/>
        <v>0.27735027486319702</v>
      </c>
      <c r="CF15" s="246">
        <v>6731.4530999999997</v>
      </c>
      <c r="CG15" s="108">
        <f t="shared" si="31"/>
        <v>0.208087467470114</v>
      </c>
      <c r="CH15" s="107">
        <v>6871.6790000000001</v>
      </c>
      <c r="CI15" s="108">
        <f t="shared" si="33"/>
        <v>0.63737369479648998</v>
      </c>
      <c r="CJ15" s="107">
        <v>5759.9670999999998</v>
      </c>
      <c r="CK15" s="108">
        <f t="shared" si="34"/>
        <v>0.43669907622215998</v>
      </c>
      <c r="CL15" s="107">
        <f>6415.3051+CL17</f>
        <v>6415.3050999999996</v>
      </c>
      <c r="CM15" s="108">
        <f t="shared" si="35"/>
        <v>1.3129989115901699</v>
      </c>
      <c r="CN15" s="107">
        <v>5371.9259000000002</v>
      </c>
      <c r="CO15" s="108">
        <f t="shared" si="36"/>
        <v>1.26818551902328</v>
      </c>
      <c r="CP15" s="168">
        <v>4981.4705999999996</v>
      </c>
      <c r="CQ15" s="108">
        <f t="shared" si="37"/>
        <v>0.82391485579087997</v>
      </c>
      <c r="CR15" s="169">
        <f t="shared" si="38"/>
        <v>70696.890799999994</v>
      </c>
      <c r="CS15" s="108">
        <f t="shared" si="39"/>
        <v>0.38757915969585999</v>
      </c>
      <c r="CT15" s="170">
        <f t="shared" si="40"/>
        <v>-7.2684416588843906E-2</v>
      </c>
      <c r="CU15" s="170"/>
      <c r="CV15" s="268">
        <v>4896.4332000000004</v>
      </c>
      <c r="CW15" s="247">
        <v>6207.8841000000002</v>
      </c>
      <c r="CX15" s="247">
        <v>4801.1545999999998</v>
      </c>
      <c r="CY15" s="109">
        <v>4340.5281999999997</v>
      </c>
      <c r="CZ15" s="162">
        <v>4325.9632000000001</v>
      </c>
      <c r="DA15" s="162">
        <v>4726.7514000000001</v>
      </c>
      <c r="DB15" s="107">
        <v>5571.9915000000001</v>
      </c>
      <c r="DC15" s="107">
        <v>4196.7689</v>
      </c>
      <c r="DD15" s="107">
        <v>4009.1673999999998</v>
      </c>
      <c r="DE15" s="107">
        <v>2773.5875999999998</v>
      </c>
      <c r="DF15" s="107">
        <v>2368.3802999999998</v>
      </c>
      <c r="DG15" s="107">
        <v>2731.1968999999999</v>
      </c>
      <c r="DH15" s="168">
        <v>50949.8073</v>
      </c>
      <c r="DI15" s="172">
        <v>-0.32335226516302401</v>
      </c>
      <c r="DJ15" s="173"/>
      <c r="DK15" s="253">
        <v>5392.7653</v>
      </c>
      <c r="DL15" s="175">
        <f t="shared" si="333"/>
        <v>-0.39476945823718002</v>
      </c>
      <c r="DM15" s="74">
        <v>5654.4841999999999</v>
      </c>
      <c r="DN15" s="259"/>
      <c r="DO15" s="74">
        <v>7178.2245999999996</v>
      </c>
      <c r="DP15" s="177">
        <f t="shared" si="43"/>
        <v>7.8310642465042202</v>
      </c>
      <c r="DQ15" s="178">
        <f t="shared" si="44"/>
        <v>18225.474099999999</v>
      </c>
      <c r="DR15" s="74">
        <v>7298.0343999999996</v>
      </c>
      <c r="DS15" s="177">
        <f t="shared" ref="DS15:DW15" si="388">(DR15-ER15)/ER15</f>
        <v>3.7291197839311798</v>
      </c>
      <c r="DT15" s="74">
        <v>8910.2662999999993</v>
      </c>
      <c r="DU15" s="177">
        <f t="shared" si="388"/>
        <v>5.1876849305555597</v>
      </c>
      <c r="DV15" s="74">
        <v>6669.3579</v>
      </c>
      <c r="DW15" s="177">
        <f t="shared" si="388"/>
        <v>5.84036707692308</v>
      </c>
      <c r="DX15" s="74">
        <v>7174.8116</v>
      </c>
      <c r="DY15" s="177">
        <f t="shared" ref="DY15:EC15" si="389">(DX15-EX15)/EX15</f>
        <v>2.6793905641025599</v>
      </c>
      <c r="DZ15" s="74">
        <v>4355.0406999999996</v>
      </c>
      <c r="EA15" s="177">
        <f t="shared" si="389"/>
        <v>9.5607723270440106E-2</v>
      </c>
      <c r="EB15" s="74">
        <v>6233.7503999999999</v>
      </c>
      <c r="EC15" s="177">
        <f t="shared" si="389"/>
        <v>-0.268884325233962</v>
      </c>
      <c r="ED15" s="74">
        <v>6550.7218999999996</v>
      </c>
      <c r="EE15" s="177">
        <f t="shared" ref="EE15:EI15" si="390">(ED15-FD15)/FD15</f>
        <v>-0.35820606443520198</v>
      </c>
      <c r="EF15" s="74">
        <v>5049.7519000000002</v>
      </c>
      <c r="EG15" s="177">
        <f t="shared" si="390"/>
        <v>-0.57729538980473905</v>
      </c>
      <c r="EH15" s="74">
        <v>4830.1791999999996</v>
      </c>
      <c r="EI15" s="177">
        <f t="shared" si="390"/>
        <v>-0.16545478668303901</v>
      </c>
      <c r="EJ15" s="176">
        <f t="shared" si="225"/>
        <v>75297.388399999996</v>
      </c>
      <c r="EK15" s="177">
        <f t="shared" si="52"/>
        <v>9.1877568623220301E-2</v>
      </c>
      <c r="EL15" s="76">
        <v>21798</v>
      </c>
      <c r="EM15" s="177">
        <f t="shared" si="337"/>
        <v>-2.1765471435623601E-2</v>
      </c>
      <c r="EN15" s="74">
        <v>0</v>
      </c>
      <c r="EO15" s="177">
        <f t="shared" si="338"/>
        <v>-1</v>
      </c>
      <c r="EP15" s="74">
        <v>812.83799999999997</v>
      </c>
      <c r="EQ15" s="177">
        <f t="shared" si="339"/>
        <v>-0.96922234002271901</v>
      </c>
      <c r="ER15" s="74">
        <v>1543.212</v>
      </c>
      <c r="ES15" s="177">
        <f t="shared" si="340"/>
        <v>-0.92831605351170599</v>
      </c>
      <c r="ET15" s="74">
        <v>1440</v>
      </c>
      <c r="EU15" s="177">
        <f t="shared" si="341"/>
        <v>-0.94244604316546798</v>
      </c>
      <c r="EV15" s="74">
        <v>975</v>
      </c>
      <c r="EW15" s="177">
        <f t="shared" si="342"/>
        <v>-0.95814193105224699</v>
      </c>
      <c r="EX15" s="74">
        <v>1950</v>
      </c>
      <c r="EY15" s="177">
        <f t="shared" si="343"/>
        <v>-0.92061553492916504</v>
      </c>
      <c r="EZ15" s="74">
        <v>3975</v>
      </c>
      <c r="FA15" s="177">
        <f t="shared" si="344"/>
        <v>-0.83051931440266102</v>
      </c>
      <c r="FB15" s="74">
        <v>8526.3531000000003</v>
      </c>
      <c r="FC15" s="177">
        <f t="shared" si="345"/>
        <v>-0.67027521945937596</v>
      </c>
      <c r="FD15" s="74">
        <v>10206.8928</v>
      </c>
      <c r="FE15" s="177">
        <f t="shared" ref="FE15:FI15" si="391">(FD15-FU15)/FU15</f>
        <v>-0.55219177817751097</v>
      </c>
      <c r="FF15" s="74">
        <v>11946.2901</v>
      </c>
      <c r="FG15" s="177">
        <f t="shared" si="391"/>
        <v>-0.39189157037414102</v>
      </c>
      <c r="FH15" s="74">
        <v>5787.7981</v>
      </c>
      <c r="FI15" s="177">
        <f t="shared" si="391"/>
        <v>-0.83510546723646695</v>
      </c>
      <c r="FJ15" s="180">
        <f t="shared" si="67"/>
        <v>68961.384099999996</v>
      </c>
      <c r="FK15" s="177">
        <f t="shared" si="347"/>
        <v>-0.76892404368105705</v>
      </c>
      <c r="FL15" s="78">
        <v>22283</v>
      </c>
      <c r="FM15" s="78">
        <v>28487</v>
      </c>
      <c r="FN15" s="78">
        <v>26410</v>
      </c>
      <c r="FO15" s="78">
        <v>21528</v>
      </c>
      <c r="FP15" s="78">
        <v>25020</v>
      </c>
      <c r="FQ15" s="78">
        <v>23293</v>
      </c>
      <c r="FR15" s="89">
        <v>24564</v>
      </c>
      <c r="FS15" s="255" t="s">
        <v>2582</v>
      </c>
      <c r="FT15" s="255" t="s">
        <v>2583</v>
      </c>
      <c r="FU15" s="255" t="s">
        <v>2584</v>
      </c>
      <c r="FV15" s="184">
        <f t="shared" ref="FV15:FZ15" si="392">(FU15-GW15)/GW15</f>
        <v>-2.0540586996691201E-2</v>
      </c>
      <c r="FW15" s="255" t="s">
        <v>2585</v>
      </c>
      <c r="FX15" s="184">
        <f t="shared" si="392"/>
        <v>-2.09319710939447E-2</v>
      </c>
      <c r="FY15" s="255" t="s">
        <v>2586</v>
      </c>
      <c r="FZ15" s="184">
        <f t="shared" si="392"/>
        <v>-1.85935970921292E-2</v>
      </c>
      <c r="GA15" s="185">
        <f t="shared" si="349"/>
        <v>298436</v>
      </c>
      <c r="GB15" s="256">
        <f t="shared" si="350"/>
        <v>-1.9962891811569201E-2</v>
      </c>
      <c r="GC15" s="186"/>
      <c r="GD15" s="80"/>
      <c r="GE15" s="96">
        <v>22731</v>
      </c>
      <c r="GF15" s="177">
        <f t="shared" ref="GF15:GJ15" si="393">(GE15-HH15)/HH15</f>
        <v>2.07463289775024E-2</v>
      </c>
      <c r="GG15" s="181">
        <v>29093</v>
      </c>
      <c r="GH15" s="177">
        <f t="shared" si="393"/>
        <v>-3.05241760805092E-2</v>
      </c>
      <c r="GI15" s="85">
        <v>26898</v>
      </c>
      <c r="GJ15" s="177">
        <f t="shared" si="393"/>
        <v>-1.5842815850133501E-2</v>
      </c>
      <c r="GK15" s="85">
        <v>21963</v>
      </c>
      <c r="GL15" s="177">
        <f t="shared" si="352"/>
        <v>-1.5818246997669799E-2</v>
      </c>
      <c r="GM15" s="85">
        <v>25496</v>
      </c>
      <c r="GN15" s="177">
        <f t="shared" si="353"/>
        <v>-1.41901558210571E-2</v>
      </c>
      <c r="GO15" s="261">
        <v>23696</v>
      </c>
      <c r="GP15" s="177">
        <f t="shared" ref="GP15:GT15" si="394">(GO15-HS15)/HS15</f>
        <v>-1.25020836806134E-2</v>
      </c>
      <c r="GQ15" s="181">
        <v>25063</v>
      </c>
      <c r="GR15" s="177">
        <f t="shared" si="394"/>
        <v>-1.25290571687483E-2</v>
      </c>
      <c r="GS15" s="181">
        <v>24031</v>
      </c>
      <c r="GT15" s="177">
        <f t="shared" si="394"/>
        <v>7.0401877383396896E-3</v>
      </c>
      <c r="GU15" s="181">
        <v>26443</v>
      </c>
      <c r="GV15" s="177">
        <f t="shared" ref="GV15:GZ15" si="395">(GU15-HY15)/HY15</f>
        <v>-1.3173608001194201E-2</v>
      </c>
      <c r="GW15" s="181">
        <v>23271</v>
      </c>
      <c r="GX15" s="177">
        <f t="shared" si="395"/>
        <v>-1.20988283239939E-2</v>
      </c>
      <c r="GY15" s="181">
        <v>20065</v>
      </c>
      <c r="GZ15" s="177">
        <f t="shared" si="395"/>
        <v>-1.1381553015372499E-2</v>
      </c>
      <c r="HA15" s="181">
        <v>35765</v>
      </c>
      <c r="HB15" s="177">
        <f t="shared" si="356"/>
        <v>-1.012980543024E-2</v>
      </c>
      <c r="HC15" s="187">
        <f t="shared" si="357"/>
        <v>304515</v>
      </c>
      <c r="HD15" s="181">
        <f t="shared" si="358"/>
        <v>304515</v>
      </c>
      <c r="HE15" s="154"/>
      <c r="HF15" s="173"/>
      <c r="HG15" s="269"/>
      <c r="HH15" s="96">
        <v>22269</v>
      </c>
      <c r="HI15" s="151">
        <f t="shared" ref="HI15:HM15" si="396">(HH15-IJ15)/IJ15</f>
        <v>3.4036032689450199E-2</v>
      </c>
      <c r="HJ15" s="190">
        <v>30009</v>
      </c>
      <c r="HK15" s="151">
        <f t="shared" si="396"/>
        <v>3.6043500776799603E-2</v>
      </c>
      <c r="HL15" s="190">
        <v>27331</v>
      </c>
      <c r="HM15" s="193">
        <f t="shared" si="396"/>
        <v>3.0813909632646901E-2</v>
      </c>
      <c r="HN15" s="258">
        <v>22316</v>
      </c>
      <c r="HO15" s="259">
        <f t="shared" si="360"/>
        <v>3.4728984096072703E-2</v>
      </c>
      <c r="HP15" s="294">
        <v>25863</v>
      </c>
      <c r="HQ15" s="259">
        <f t="shared" si="361"/>
        <v>0</v>
      </c>
      <c r="HR15" s="259"/>
      <c r="HS15" s="294">
        <v>23996</v>
      </c>
      <c r="HT15" s="259">
        <f t="shared" ref="HT15:HX15" si="397">(HS15-IT15)/IT15</f>
        <v>2.3894862604540001E-2</v>
      </c>
      <c r="HU15" s="294">
        <v>25381</v>
      </c>
      <c r="HV15" s="259">
        <f t="shared" si="397"/>
        <v>3.0114858557571299E-2</v>
      </c>
      <c r="HW15" s="261">
        <v>23863</v>
      </c>
      <c r="HX15" s="192">
        <f t="shared" si="397"/>
        <v>0</v>
      </c>
      <c r="HY15" s="261">
        <v>26796</v>
      </c>
      <c r="HZ15" s="195">
        <f t="shared" ref="HZ15:ID15" si="398">(HY15-IZ15)/IZ15</f>
        <v>3.06153846153846E-2</v>
      </c>
      <c r="IA15" s="261">
        <v>23556</v>
      </c>
      <c r="IB15" s="195">
        <f t="shared" si="398"/>
        <v>3.54285714285714E-2</v>
      </c>
      <c r="IC15" s="261">
        <v>20296</v>
      </c>
      <c r="ID15" s="71">
        <f t="shared" si="398"/>
        <v>3.23520495463877E-2</v>
      </c>
      <c r="IE15" s="261">
        <v>36131</v>
      </c>
      <c r="IF15" s="71">
        <f t="shared" si="364"/>
        <v>3.2019423021993697E-2</v>
      </c>
      <c r="IG15" s="150">
        <f t="shared" si="365"/>
        <v>307807</v>
      </c>
      <c r="IH15" s="295"/>
      <c r="II15" s="80"/>
      <c r="IJ15" s="73">
        <v>21536</v>
      </c>
      <c r="IK15" s="259">
        <f t="shared" si="366"/>
        <v>5.0883727362214699E-2</v>
      </c>
      <c r="IL15" s="181">
        <v>28965</v>
      </c>
      <c r="IM15" s="259">
        <f t="shared" si="367"/>
        <v>4.17903356792124E-2</v>
      </c>
      <c r="IN15" s="85">
        <v>26514</v>
      </c>
      <c r="IO15" s="154">
        <f t="shared" si="368"/>
        <v>5.1955888157175001E-2</v>
      </c>
      <c r="IP15" s="294">
        <v>21567</v>
      </c>
      <c r="IQ15" s="259">
        <f t="shared" si="369"/>
        <v>5.3469504935119601E-2</v>
      </c>
      <c r="IR15" s="294">
        <v>25863</v>
      </c>
      <c r="IS15" s="259">
        <f t="shared" si="370"/>
        <v>5.0682653551636397E-2</v>
      </c>
      <c r="IT15" s="294">
        <v>23436</v>
      </c>
      <c r="IU15" s="177">
        <f t="shared" si="371"/>
        <v>5.3391532905642997E-2</v>
      </c>
      <c r="IV15" s="294">
        <v>24639</v>
      </c>
      <c r="IW15" s="177">
        <f t="shared" si="372"/>
        <v>4.7171330296888699E-2</v>
      </c>
      <c r="IX15" s="261">
        <v>23863</v>
      </c>
      <c r="IY15" s="177">
        <f t="shared" si="373"/>
        <v>4.3324763764183802E-2</v>
      </c>
      <c r="IZ15" s="261">
        <v>26000</v>
      </c>
      <c r="JA15" s="154">
        <f t="shared" si="374"/>
        <v>2.4697060610742099E-2</v>
      </c>
      <c r="JB15" s="261">
        <v>22750</v>
      </c>
      <c r="JC15" s="151">
        <f t="shared" si="375"/>
        <v>3.8747280537324402E-2</v>
      </c>
      <c r="JD15" s="296">
        <v>19659.96</v>
      </c>
      <c r="JE15" s="151">
        <f t="shared" si="376"/>
        <v>1.99997456388545E-2</v>
      </c>
      <c r="JF15" s="261">
        <v>35010</v>
      </c>
      <c r="JG15" s="151">
        <f t="shared" si="377"/>
        <v>2.27897985137899E-2</v>
      </c>
      <c r="JH15" s="85">
        <v>288017.01276262302</v>
      </c>
      <c r="JI15" s="85">
        <v>20493.228165266901</v>
      </c>
      <c r="JJ15" s="85">
        <v>27803.099153454699</v>
      </c>
      <c r="JK15" s="85">
        <v>25204.4789125592</v>
      </c>
      <c r="JL15" s="85">
        <v>20472.353398903801</v>
      </c>
      <c r="JM15" s="85">
        <v>24615.424945462801</v>
      </c>
      <c r="JN15" s="85">
        <v>22248.137817621198</v>
      </c>
      <c r="JO15" s="85">
        <v>23529.1010049086</v>
      </c>
      <c r="JP15" s="85">
        <v>22872.072847102099</v>
      </c>
      <c r="JQ15" s="85">
        <v>25373.3527687719</v>
      </c>
      <c r="JR15" s="85">
        <v>21901.3810445134</v>
      </c>
      <c r="JS15" s="85">
        <v>19274.475394781999</v>
      </c>
      <c r="JT15" s="85">
        <v>34229.907309275899</v>
      </c>
    </row>
    <row r="16" spans="1:284" ht="28.8">
      <c r="A16" s="417"/>
      <c r="B16" s="160" t="s">
        <v>2541</v>
      </c>
      <c r="C16" s="162"/>
      <c r="D16" s="199"/>
      <c r="E16" s="215"/>
      <c r="F16" s="199"/>
      <c r="G16" s="215"/>
      <c r="H16" s="199"/>
      <c r="I16" s="215"/>
      <c r="J16" s="199"/>
      <c r="K16" s="215"/>
      <c r="L16" s="199"/>
      <c r="M16" s="215"/>
      <c r="N16" s="199"/>
      <c r="O16" s="107">
        <f t="shared" si="4"/>
        <v>0</v>
      </c>
      <c r="P16" s="108" t="e">
        <f t="shared" si="5"/>
        <v>#DIV/0!</v>
      </c>
      <c r="Q16" s="297"/>
      <c r="R16" s="162"/>
      <c r="S16" s="199"/>
      <c r="T16" s="249"/>
      <c r="U16" s="200"/>
      <c r="V16" s="249"/>
      <c r="W16" s="200"/>
      <c r="X16" s="249"/>
      <c r="Y16" s="200"/>
      <c r="Z16" s="249"/>
      <c r="AA16" s="200"/>
      <c r="AB16" s="249"/>
      <c r="AC16" s="200"/>
      <c r="AD16" s="249"/>
      <c r="AE16" s="200"/>
      <c r="AF16" s="249"/>
      <c r="AG16" s="200"/>
      <c r="AH16" s="249"/>
      <c r="AI16" s="200"/>
      <c r="AJ16" s="249"/>
      <c r="AK16" s="200"/>
      <c r="AL16" s="249"/>
      <c r="AM16" s="200"/>
      <c r="AN16" s="249"/>
      <c r="AO16" s="200"/>
      <c r="AP16" s="109">
        <f t="shared" si="14"/>
        <v>0</v>
      </c>
      <c r="AQ16" s="108" t="e">
        <f t="shared" si="15"/>
        <v>#DIV/0!</v>
      </c>
      <c r="AR16" s="110"/>
      <c r="AS16" s="247"/>
      <c r="AT16" s="108"/>
      <c r="AU16" s="163"/>
      <c r="AV16" s="163"/>
      <c r="AW16" s="163"/>
      <c r="AX16" s="163"/>
      <c r="AY16" s="163"/>
      <c r="AZ16" s="163"/>
      <c r="BA16" s="298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07">
        <f t="shared" si="24"/>
        <v>0</v>
      </c>
      <c r="BR16" s="108" t="e">
        <f t="shared" ref="BR16:BR57" si="399">BQ16/CR16-1</f>
        <v>#DIV/0!</v>
      </c>
      <c r="BS16" s="165"/>
      <c r="BT16" s="247">
        <v>0</v>
      </c>
      <c r="BU16" s="163">
        <f t="shared" si="25"/>
        <v>-1</v>
      </c>
      <c r="BV16" s="247">
        <v>0</v>
      </c>
      <c r="BW16" s="108">
        <f t="shared" si="26"/>
        <v>-1</v>
      </c>
      <c r="BX16" s="107">
        <v>0</v>
      </c>
      <c r="BY16" s="108">
        <f t="shared" si="27"/>
        <v>-1</v>
      </c>
      <c r="BZ16" s="167">
        <v>0</v>
      </c>
      <c r="CA16" s="108">
        <v>-1</v>
      </c>
      <c r="CB16" s="202">
        <v>0</v>
      </c>
      <c r="CC16" s="108">
        <f t="shared" si="29"/>
        <v>-1</v>
      </c>
      <c r="CD16" s="202">
        <v>0</v>
      </c>
      <c r="CE16" s="108" t="e">
        <f t="shared" si="30"/>
        <v>#DIV/0!</v>
      </c>
      <c r="CF16" s="166">
        <v>0</v>
      </c>
      <c r="CG16" s="108" t="e">
        <f t="shared" si="31"/>
        <v>#DIV/0!</v>
      </c>
      <c r="CH16" s="107">
        <v>0</v>
      </c>
      <c r="CI16" s="108" t="e">
        <f t="shared" si="33"/>
        <v>#DIV/0!</v>
      </c>
      <c r="CJ16" s="107">
        <v>0</v>
      </c>
      <c r="CK16" s="108" t="e">
        <f t="shared" si="34"/>
        <v>#DIV/0!</v>
      </c>
      <c r="CL16" s="107">
        <v>0</v>
      </c>
      <c r="CM16" s="108" t="e">
        <f t="shared" si="35"/>
        <v>#DIV/0!</v>
      </c>
      <c r="CN16" s="107"/>
      <c r="CO16" s="108" t="e">
        <f t="shared" si="36"/>
        <v>#DIV/0!</v>
      </c>
      <c r="CP16" s="168"/>
      <c r="CQ16" s="108" t="e">
        <f t="shared" si="37"/>
        <v>#DIV/0!</v>
      </c>
      <c r="CR16" s="169">
        <f t="shared" si="38"/>
        <v>0</v>
      </c>
      <c r="CS16" s="108">
        <f t="shared" si="39"/>
        <v>-1</v>
      </c>
      <c r="CT16" s="170" t="e">
        <f t="shared" si="40"/>
        <v>#DIV/0!</v>
      </c>
      <c r="CU16" s="170"/>
      <c r="CV16" s="268">
        <v>0.70550000000000002</v>
      </c>
      <c r="CW16" s="247">
        <v>0.76139999999999997</v>
      </c>
      <c r="CX16" s="247">
        <v>0.73319999999999996</v>
      </c>
      <c r="CY16" s="109">
        <v>3.3696999999999999</v>
      </c>
      <c r="CZ16" s="162">
        <v>3.3035999999999999</v>
      </c>
      <c r="DA16" s="162">
        <v>0</v>
      </c>
      <c r="DB16" s="107">
        <v>0</v>
      </c>
      <c r="DC16" s="107">
        <v>0</v>
      </c>
      <c r="DD16" s="107">
        <v>0</v>
      </c>
      <c r="DE16" s="107">
        <v>0</v>
      </c>
      <c r="DF16" s="107">
        <v>0</v>
      </c>
      <c r="DG16" s="107">
        <v>0</v>
      </c>
      <c r="DH16" s="168">
        <v>8.8734000000000002</v>
      </c>
      <c r="DI16" s="172">
        <v>-0.56997678667487295</v>
      </c>
      <c r="DJ16" s="173"/>
      <c r="DK16" s="253">
        <v>2.5287000000000002</v>
      </c>
      <c r="DL16" s="175"/>
      <c r="DM16" s="74">
        <v>5.6718999999999999</v>
      </c>
      <c r="DN16" s="259"/>
      <c r="DO16" s="74">
        <v>2.7322000000000002</v>
      </c>
      <c r="DP16" s="177" t="e">
        <f t="shared" si="43"/>
        <v>#DIV/0!</v>
      </c>
      <c r="DQ16" s="178">
        <f t="shared" si="44"/>
        <v>10.9328</v>
      </c>
      <c r="DR16" s="74">
        <v>2.7330999999999999</v>
      </c>
      <c r="DS16" s="177" t="e">
        <f t="shared" ref="DS16:DW16" si="400">(DR16-ER16)/ER16</f>
        <v>#DIV/0!</v>
      </c>
      <c r="DT16" s="74">
        <v>2.7296</v>
      </c>
      <c r="DU16" s="177" t="e">
        <f t="shared" si="400"/>
        <v>#DIV/0!</v>
      </c>
      <c r="DV16" s="74">
        <v>0.57440000000000002</v>
      </c>
      <c r="DW16" s="177" t="e">
        <f t="shared" si="400"/>
        <v>#DIV/0!</v>
      </c>
      <c r="DX16" s="74">
        <v>0.59409999999999996</v>
      </c>
      <c r="DY16" s="177" t="e">
        <f t="shared" ref="DY16:EC16" si="401">(DX16-EX16)/EX16</f>
        <v>#DIV/0!</v>
      </c>
      <c r="DZ16" s="74">
        <v>0.62309999999999999</v>
      </c>
      <c r="EA16" s="177" t="e">
        <f t="shared" si="401"/>
        <v>#DIV/0!</v>
      </c>
      <c r="EB16" s="74">
        <v>0.53410000000000002</v>
      </c>
      <c r="EC16" s="177" t="e">
        <f t="shared" si="401"/>
        <v>#DIV/0!</v>
      </c>
      <c r="ED16" s="74">
        <v>0.62309999999999999</v>
      </c>
      <c r="EE16" s="177" t="e">
        <f t="shared" ref="EE16:EI16" si="402">(ED16-FD16)/FD16</f>
        <v>#DIV/0!</v>
      </c>
      <c r="EF16" s="74">
        <v>0.6583</v>
      </c>
      <c r="EG16" s="177" t="e">
        <f t="shared" si="402"/>
        <v>#DIV/0!</v>
      </c>
      <c r="EH16" s="74">
        <v>0.6321</v>
      </c>
      <c r="EI16" s="177" t="e">
        <f t="shared" si="402"/>
        <v>#DIV/0!</v>
      </c>
      <c r="EJ16" s="176">
        <f t="shared" si="225"/>
        <v>20.634699999999999</v>
      </c>
      <c r="EK16" s="177" t="e">
        <f t="shared" si="52"/>
        <v>#DIV/0!</v>
      </c>
      <c r="EL16" s="177"/>
      <c r="EM16" s="177"/>
      <c r="EN16" s="74"/>
      <c r="EO16" s="177"/>
      <c r="EP16" s="74"/>
      <c r="EQ16" s="177"/>
      <c r="ER16" s="74"/>
      <c r="ES16" s="177"/>
      <c r="ET16" s="74"/>
      <c r="EU16" s="177"/>
      <c r="EV16" s="74"/>
      <c r="EW16" s="177"/>
      <c r="EX16" s="74"/>
      <c r="EY16" s="177"/>
      <c r="EZ16" s="74"/>
      <c r="FA16" s="177"/>
      <c r="FB16" s="74"/>
      <c r="FC16" s="177"/>
      <c r="FD16" s="74"/>
      <c r="FE16" s="177"/>
      <c r="FF16" s="74"/>
      <c r="FG16" s="177"/>
      <c r="FH16" s="74"/>
      <c r="FI16" s="177"/>
      <c r="FJ16" s="180">
        <f t="shared" si="67"/>
        <v>0</v>
      </c>
      <c r="FK16" s="177"/>
      <c r="FL16" s="83"/>
      <c r="FM16" s="83"/>
      <c r="FN16" s="83"/>
      <c r="FO16" s="83"/>
      <c r="FP16" s="83"/>
      <c r="FQ16" s="83"/>
      <c r="FR16" s="299"/>
      <c r="FS16" s="276"/>
      <c r="FT16" s="276"/>
      <c r="FU16" s="276"/>
      <c r="FV16" s="184"/>
      <c r="FW16" s="276"/>
      <c r="FX16" s="184"/>
      <c r="FY16" s="276"/>
      <c r="FZ16" s="184"/>
      <c r="GA16" s="185"/>
      <c r="GB16" s="277"/>
      <c r="GC16" s="186"/>
      <c r="GD16" s="80"/>
      <c r="GE16" s="278"/>
      <c r="GF16" s="172"/>
      <c r="GG16" s="279"/>
      <c r="GH16" s="172"/>
      <c r="GI16" s="300"/>
      <c r="GJ16" s="172"/>
      <c r="GK16" s="300"/>
      <c r="GL16" s="172"/>
      <c r="GM16" s="300"/>
      <c r="GN16" s="172"/>
      <c r="GO16" s="289"/>
      <c r="GP16" s="172"/>
      <c r="GQ16" s="279"/>
      <c r="GR16" s="172"/>
      <c r="GS16" s="279"/>
      <c r="GT16" s="172"/>
      <c r="GU16" s="279"/>
      <c r="GV16" s="172"/>
      <c r="GW16" s="279"/>
      <c r="GX16" s="172"/>
      <c r="GY16" s="279"/>
      <c r="GZ16" s="172"/>
      <c r="HA16" s="279"/>
      <c r="HB16" s="172"/>
      <c r="HC16" s="187"/>
      <c r="HD16" s="279"/>
      <c r="HE16" s="281"/>
      <c r="HF16" s="186"/>
      <c r="HG16" s="269"/>
      <c r="HH16" s="278"/>
      <c r="HI16" s="282"/>
      <c r="HJ16" s="283"/>
      <c r="HK16" s="282"/>
      <c r="HL16" s="283"/>
      <c r="HM16" s="284"/>
      <c r="HN16" s="285"/>
      <c r="HO16" s="90"/>
      <c r="HP16" s="301"/>
      <c r="HQ16" s="90"/>
      <c r="HR16" s="284"/>
      <c r="HS16" s="301"/>
      <c r="HT16" s="90"/>
      <c r="HU16" s="301"/>
      <c r="HV16" s="90"/>
      <c r="HW16" s="302"/>
      <c r="HX16" s="195"/>
      <c r="HY16" s="302"/>
      <c r="HZ16" s="195"/>
      <c r="IA16" s="302"/>
      <c r="IB16" s="195"/>
      <c r="IC16" s="302"/>
      <c r="ID16" s="71"/>
      <c r="IE16" s="302"/>
      <c r="IF16" s="71"/>
      <c r="IG16" s="150"/>
      <c r="IH16" s="295"/>
      <c r="II16" s="80"/>
      <c r="IJ16" s="303"/>
      <c r="IK16" s="90"/>
      <c r="IL16" s="279"/>
      <c r="IM16" s="90"/>
      <c r="IN16" s="300"/>
      <c r="IO16" s="154"/>
      <c r="IP16" s="304"/>
      <c r="IQ16" s="90"/>
      <c r="IR16" s="304"/>
      <c r="IS16" s="90"/>
      <c r="IT16" s="304"/>
      <c r="IU16" s="172"/>
      <c r="IV16" s="304"/>
      <c r="IW16" s="172"/>
      <c r="IX16" s="289"/>
      <c r="IY16" s="172"/>
      <c r="IZ16" s="289"/>
      <c r="JA16" s="281"/>
      <c r="JB16" s="289"/>
      <c r="JC16" s="282"/>
      <c r="JD16" s="305"/>
      <c r="JE16" s="282"/>
      <c r="JF16" s="289"/>
      <c r="JG16" s="282"/>
      <c r="JH16" s="85"/>
      <c r="JI16" s="85"/>
      <c r="JJ16" s="85"/>
      <c r="JK16" s="85"/>
      <c r="JL16" s="85"/>
      <c r="JM16" s="85"/>
      <c r="JN16" s="85"/>
      <c r="JO16" s="85"/>
      <c r="JP16" s="85"/>
      <c r="JQ16" s="85"/>
      <c r="JR16" s="85"/>
      <c r="JS16" s="85"/>
      <c r="JT16" s="85"/>
    </row>
    <row r="17" spans="1:280" ht="28.8">
      <c r="A17" s="416"/>
      <c r="B17" s="208" t="s">
        <v>2542</v>
      </c>
      <c r="C17" s="162"/>
      <c r="D17" s="108"/>
      <c r="E17" s="215"/>
      <c r="F17" s="108"/>
      <c r="G17" s="215"/>
      <c r="H17" s="108"/>
      <c r="I17" s="215"/>
      <c r="J17" s="108"/>
      <c r="K17" s="215"/>
      <c r="L17" s="108"/>
      <c r="M17" s="215"/>
      <c r="N17" s="108"/>
      <c r="O17" s="107">
        <f t="shared" si="4"/>
        <v>0</v>
      </c>
      <c r="P17" s="108" t="e">
        <f t="shared" si="5"/>
        <v>#DIV/0!</v>
      </c>
      <c r="Q17" s="108"/>
      <c r="R17" s="162"/>
      <c r="S17" s="108"/>
      <c r="T17" s="247"/>
      <c r="U17" s="163"/>
      <c r="V17" s="247"/>
      <c r="W17" s="163"/>
      <c r="X17" s="247"/>
      <c r="Y17" s="163"/>
      <c r="Z17" s="247"/>
      <c r="AA17" s="163"/>
      <c r="AB17" s="247"/>
      <c r="AC17" s="163"/>
      <c r="AD17" s="247"/>
      <c r="AE17" s="163"/>
      <c r="AF17" s="247"/>
      <c r="AG17" s="163"/>
      <c r="AH17" s="247"/>
      <c r="AI17" s="163"/>
      <c r="AJ17" s="247"/>
      <c r="AK17" s="163"/>
      <c r="AL17" s="247"/>
      <c r="AM17" s="163"/>
      <c r="AN17" s="247"/>
      <c r="AO17" s="163"/>
      <c r="AP17" s="109">
        <f t="shared" si="14"/>
        <v>0</v>
      </c>
      <c r="AQ17" s="108" t="e">
        <f t="shared" si="15"/>
        <v>#DIV/0!</v>
      </c>
      <c r="AR17" s="110"/>
      <c r="AS17" s="249"/>
      <c r="AT17" s="199"/>
      <c r="AU17" s="200"/>
      <c r="AV17" s="200"/>
      <c r="AW17" s="200"/>
      <c r="AX17" s="200"/>
      <c r="AY17" s="200"/>
      <c r="AZ17" s="200"/>
      <c r="BA17" s="298"/>
      <c r="BB17" s="200"/>
      <c r="BC17" s="163"/>
      <c r="BD17" s="200"/>
      <c r="BE17" s="163"/>
      <c r="BF17" s="200"/>
      <c r="BG17" s="163"/>
      <c r="BH17" s="200"/>
      <c r="BI17" s="163"/>
      <c r="BJ17" s="200"/>
      <c r="BK17" s="163"/>
      <c r="BL17" s="200"/>
      <c r="BM17" s="163"/>
      <c r="BN17" s="200"/>
      <c r="BO17" s="163"/>
      <c r="BP17" s="200"/>
      <c r="BQ17" s="107">
        <f t="shared" si="24"/>
        <v>0</v>
      </c>
      <c r="BR17" s="108" t="e">
        <f t="shared" si="399"/>
        <v>#DIV/0!</v>
      </c>
      <c r="BS17" s="165"/>
      <c r="BT17" s="249">
        <v>0</v>
      </c>
      <c r="BU17" s="200">
        <f t="shared" si="25"/>
        <v>-1</v>
      </c>
      <c r="BV17" s="249">
        <v>0</v>
      </c>
      <c r="BW17" s="200">
        <f t="shared" si="26"/>
        <v>-1</v>
      </c>
      <c r="BX17" s="210">
        <v>0</v>
      </c>
      <c r="BY17" s="108">
        <f t="shared" si="27"/>
        <v>-1</v>
      </c>
      <c r="BZ17" s="210">
        <v>0</v>
      </c>
      <c r="CA17" s="108">
        <v>-1</v>
      </c>
      <c r="CB17" s="162">
        <v>0</v>
      </c>
      <c r="CC17" s="108">
        <f t="shared" si="29"/>
        <v>-1</v>
      </c>
      <c r="CD17" s="162">
        <v>0</v>
      </c>
      <c r="CE17" s="108" t="e">
        <f t="shared" si="30"/>
        <v>#DIV/0!</v>
      </c>
      <c r="CF17" s="246">
        <v>0</v>
      </c>
      <c r="CG17" s="108" t="e">
        <f t="shared" si="31"/>
        <v>#DIV/0!</v>
      </c>
      <c r="CH17" s="107">
        <v>0</v>
      </c>
      <c r="CI17" s="108" t="e">
        <f t="shared" si="33"/>
        <v>#DIV/0!</v>
      </c>
      <c r="CJ17" s="107">
        <v>0</v>
      </c>
      <c r="CK17" s="108" t="e">
        <f t="shared" si="34"/>
        <v>#DIV/0!</v>
      </c>
      <c r="CL17" s="107">
        <v>0</v>
      </c>
      <c r="CM17" s="108" t="e">
        <f t="shared" si="35"/>
        <v>#DIV/0!</v>
      </c>
      <c r="CN17" s="107"/>
      <c r="CO17" s="108" t="e">
        <f t="shared" si="36"/>
        <v>#DIV/0!</v>
      </c>
      <c r="CP17" s="168"/>
      <c r="CQ17" s="108" t="e">
        <f t="shared" si="37"/>
        <v>#DIV/0!</v>
      </c>
      <c r="CR17" s="169">
        <f t="shared" si="38"/>
        <v>0</v>
      </c>
      <c r="CS17" s="108">
        <f t="shared" si="39"/>
        <v>-1</v>
      </c>
      <c r="CT17" s="170" t="e">
        <f t="shared" si="40"/>
        <v>#DIV/0!</v>
      </c>
      <c r="CU17" s="170"/>
      <c r="CV17" s="252">
        <v>49.0306</v>
      </c>
      <c r="CW17" s="249">
        <v>50.589399999999998</v>
      </c>
      <c r="CX17" s="249">
        <v>47.201500000000003</v>
      </c>
      <c r="CY17" s="249">
        <v>105.1155</v>
      </c>
      <c r="CZ17" s="210">
        <v>106.6182</v>
      </c>
      <c r="DA17" s="210">
        <v>0</v>
      </c>
      <c r="DB17" s="210">
        <v>0</v>
      </c>
      <c r="DC17" s="210">
        <v>0</v>
      </c>
      <c r="DD17" s="210">
        <v>0</v>
      </c>
      <c r="DE17" s="210">
        <v>0</v>
      </c>
      <c r="DF17" s="210">
        <v>0</v>
      </c>
      <c r="DG17" s="210">
        <v>0</v>
      </c>
      <c r="DH17" s="213">
        <v>358.55520000000001</v>
      </c>
      <c r="DI17" s="214">
        <v>-0.63466476252891701</v>
      </c>
      <c r="DJ17" s="173"/>
      <c r="DK17" s="253">
        <v>250.73140000000001</v>
      </c>
      <c r="DL17" s="175"/>
      <c r="DM17" s="74">
        <v>198.547</v>
      </c>
      <c r="DN17" s="259"/>
      <c r="DO17" s="74">
        <v>89.942599999999999</v>
      </c>
      <c r="DP17" s="177" t="e">
        <f t="shared" si="43"/>
        <v>#DIV/0!</v>
      </c>
      <c r="DQ17" s="178">
        <f t="shared" si="44"/>
        <v>539.221</v>
      </c>
      <c r="DR17" s="74">
        <v>86.092600000000004</v>
      </c>
      <c r="DS17" s="177" t="e">
        <f t="shared" ref="DS17:DW17" si="403">(DR17-ER17)/ER17</f>
        <v>#DIV/0!</v>
      </c>
      <c r="DT17" s="74">
        <v>86.075299999999999</v>
      </c>
      <c r="DU17" s="177" t="e">
        <f t="shared" si="403"/>
        <v>#DIV/0!</v>
      </c>
      <c r="DV17" s="74">
        <v>34.4831</v>
      </c>
      <c r="DW17" s="177" t="e">
        <f t="shared" si="403"/>
        <v>#DIV/0!</v>
      </c>
      <c r="DX17" s="74">
        <v>36.091500000000003</v>
      </c>
      <c r="DY17" s="177" t="e">
        <f t="shared" ref="DY17:EC17" si="404">(DX17-EX17)/EX17</f>
        <v>#DIV/0!</v>
      </c>
      <c r="DZ17" s="74">
        <v>40.4664</v>
      </c>
      <c r="EA17" s="177" t="e">
        <f t="shared" si="404"/>
        <v>#DIV/0!</v>
      </c>
      <c r="EB17" s="74">
        <v>34.683900000000001</v>
      </c>
      <c r="EC17" s="177" t="e">
        <f t="shared" si="404"/>
        <v>#DIV/0!</v>
      </c>
      <c r="ED17" s="74">
        <v>40.4664</v>
      </c>
      <c r="EE17" s="177" t="e">
        <f t="shared" ref="EE17:EI17" si="405">(ED17-FD17)/FD17</f>
        <v>#DIV/0!</v>
      </c>
      <c r="EF17" s="74">
        <v>42.776600000000002</v>
      </c>
      <c r="EG17" s="177" t="e">
        <f t="shared" si="405"/>
        <v>#DIV/0!</v>
      </c>
      <c r="EH17" s="74">
        <v>41.084800000000001</v>
      </c>
      <c r="EI17" s="177" t="e">
        <f t="shared" si="405"/>
        <v>#DIV/0!</v>
      </c>
      <c r="EJ17" s="176">
        <f t="shared" si="225"/>
        <v>981.44159999999999</v>
      </c>
      <c r="EK17" s="177" t="e">
        <f t="shared" si="52"/>
        <v>#DIV/0!</v>
      </c>
      <c r="EL17" s="177"/>
      <c r="EM17" s="177"/>
      <c r="EN17" s="74"/>
      <c r="EO17" s="177"/>
      <c r="EP17" s="74"/>
      <c r="EQ17" s="177"/>
      <c r="ER17" s="74"/>
      <c r="ES17" s="177"/>
      <c r="ET17" s="74"/>
      <c r="EU17" s="177"/>
      <c r="EV17" s="74"/>
      <c r="EW17" s="177"/>
      <c r="EX17" s="74"/>
      <c r="EY17" s="177"/>
      <c r="EZ17" s="74"/>
      <c r="FA17" s="177"/>
      <c r="FB17" s="74"/>
      <c r="FC17" s="177"/>
      <c r="FD17" s="74"/>
      <c r="FE17" s="177"/>
      <c r="FF17" s="74"/>
      <c r="FG17" s="177"/>
      <c r="FH17" s="74"/>
      <c r="FI17" s="177"/>
      <c r="FJ17" s="180">
        <f t="shared" si="67"/>
        <v>0</v>
      </c>
      <c r="FK17" s="177"/>
      <c r="FL17" s="83"/>
      <c r="FM17" s="83"/>
      <c r="FN17" s="83"/>
      <c r="FO17" s="83"/>
      <c r="FP17" s="83"/>
      <c r="FQ17" s="83"/>
      <c r="FR17" s="299"/>
      <c r="FS17" s="276"/>
      <c r="FT17" s="276"/>
      <c r="FU17" s="276"/>
      <c r="FV17" s="184"/>
      <c r="FW17" s="276"/>
      <c r="FX17" s="184"/>
      <c r="FY17" s="276"/>
      <c r="FZ17" s="184"/>
      <c r="GA17" s="185"/>
      <c r="GB17" s="277"/>
      <c r="GC17" s="186"/>
      <c r="GD17" s="80"/>
      <c r="GE17" s="278"/>
      <c r="GF17" s="172"/>
      <c r="GG17" s="279"/>
      <c r="GH17" s="172"/>
      <c r="GI17" s="300"/>
      <c r="GJ17" s="172"/>
      <c r="GK17" s="300"/>
      <c r="GL17" s="172"/>
      <c r="GM17" s="300"/>
      <c r="GN17" s="172"/>
      <c r="GO17" s="289"/>
      <c r="GP17" s="172"/>
      <c r="GQ17" s="279"/>
      <c r="GR17" s="172"/>
      <c r="GS17" s="279"/>
      <c r="GT17" s="172"/>
      <c r="GU17" s="279"/>
      <c r="GV17" s="172"/>
      <c r="GW17" s="279"/>
      <c r="GX17" s="172"/>
      <c r="GY17" s="279"/>
      <c r="GZ17" s="172"/>
      <c r="HA17" s="279"/>
      <c r="HB17" s="172"/>
      <c r="HC17" s="187"/>
      <c r="HD17" s="279"/>
      <c r="HE17" s="281"/>
      <c r="HF17" s="186"/>
      <c r="HG17" s="269"/>
      <c r="HH17" s="278"/>
      <c r="HI17" s="282"/>
      <c r="HJ17" s="283"/>
      <c r="HK17" s="282"/>
      <c r="HL17" s="283"/>
      <c r="HM17" s="284"/>
      <c r="HN17" s="285"/>
      <c r="HO17" s="90"/>
      <c r="HP17" s="301"/>
      <c r="HQ17" s="90"/>
      <c r="HR17" s="284"/>
      <c r="HS17" s="301"/>
      <c r="HT17" s="90"/>
      <c r="HU17" s="301"/>
      <c r="HV17" s="90"/>
      <c r="HW17" s="302"/>
      <c r="HX17" s="195"/>
      <c r="HY17" s="302"/>
      <c r="HZ17" s="195"/>
      <c r="IA17" s="302"/>
      <c r="IB17" s="195"/>
      <c r="IC17" s="302"/>
      <c r="ID17" s="71"/>
      <c r="IE17" s="302"/>
      <c r="IF17" s="71"/>
      <c r="IG17" s="150"/>
      <c r="IH17" s="295"/>
      <c r="II17" s="80"/>
      <c r="IJ17" s="303"/>
      <c r="IK17" s="90"/>
      <c r="IL17" s="279"/>
      <c r="IM17" s="90"/>
      <c r="IN17" s="300"/>
      <c r="IO17" s="154"/>
      <c r="IP17" s="304"/>
      <c r="IQ17" s="90"/>
      <c r="IR17" s="304"/>
      <c r="IS17" s="90"/>
      <c r="IT17" s="304"/>
      <c r="IU17" s="172"/>
      <c r="IV17" s="304"/>
      <c r="IW17" s="172"/>
      <c r="IX17" s="289"/>
      <c r="IY17" s="172"/>
      <c r="IZ17" s="289"/>
      <c r="JA17" s="281"/>
      <c r="JB17" s="289"/>
      <c r="JC17" s="282"/>
      <c r="JD17" s="305"/>
      <c r="JE17" s="282"/>
      <c r="JF17" s="289"/>
      <c r="JG17" s="282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</row>
    <row r="18" spans="1:280" s="51" customFormat="1" ht="28.8">
      <c r="A18" s="415" t="s">
        <v>2587</v>
      </c>
      <c r="B18" s="106" t="s">
        <v>2536</v>
      </c>
      <c r="C18" s="215">
        <v>178.5701</v>
      </c>
      <c r="D18" s="108">
        <f t="shared" ref="D18:H18" si="406">C18/R18-1</f>
        <v>-0.28040292900062802</v>
      </c>
      <c r="E18" s="215">
        <v>215.5515</v>
      </c>
      <c r="F18" s="108">
        <f t="shared" si="406"/>
        <v>-0.144885295223768</v>
      </c>
      <c r="G18" s="215">
        <v>211.3526</v>
      </c>
      <c r="H18" s="108">
        <f t="shared" si="406"/>
        <v>-0.107595583423058</v>
      </c>
      <c r="I18" s="215">
        <v>243.59989999999999</v>
      </c>
      <c r="J18" s="108">
        <f t="shared" ref="J18:N18" si="407">I18/X18-1</f>
        <v>-6.7200282443905704E-2</v>
      </c>
      <c r="K18" s="215">
        <v>277.37639999999999</v>
      </c>
      <c r="L18" s="108">
        <f t="shared" si="407"/>
        <v>5.0241720028836798E-2</v>
      </c>
      <c r="M18" s="215">
        <v>250.6952</v>
      </c>
      <c r="N18" s="108">
        <f t="shared" si="407"/>
        <v>9.1125286387788301E-2</v>
      </c>
      <c r="O18" s="107">
        <f t="shared" si="4"/>
        <v>1377.1457</v>
      </c>
      <c r="P18" s="108">
        <f t="shared" si="5"/>
        <v>-7.7027046680399905E-2</v>
      </c>
      <c r="Q18" s="108"/>
      <c r="R18" s="107">
        <v>248.15289999999999</v>
      </c>
      <c r="S18" s="108">
        <f t="shared" ref="S18:W18" si="408">R18/AS18-1</f>
        <v>0.22266237224768701</v>
      </c>
      <c r="T18" s="107">
        <v>252.07320000000001</v>
      </c>
      <c r="U18" s="108">
        <f t="shared" si="408"/>
        <v>0.191134859685367</v>
      </c>
      <c r="V18" s="215">
        <v>236.83500000000001</v>
      </c>
      <c r="W18" s="108">
        <f t="shared" si="408"/>
        <v>5.9748355910065297E-2</v>
      </c>
      <c r="X18" s="215">
        <v>261.14920000000001</v>
      </c>
      <c r="Y18" s="108">
        <f t="shared" ref="Y18:AC18" si="409">X18/AY18-1</f>
        <v>-4.2583971673743497E-2</v>
      </c>
      <c r="Z18" s="215">
        <v>264.10719999999998</v>
      </c>
      <c r="AA18" s="108">
        <f t="shared" si="409"/>
        <v>-7.6620895209292897E-2</v>
      </c>
      <c r="AB18" s="215">
        <v>229.75839999999999</v>
      </c>
      <c r="AC18" s="108">
        <f t="shared" si="409"/>
        <v>-0.158123381805577</v>
      </c>
      <c r="AD18" s="215">
        <v>250.04050000000001</v>
      </c>
      <c r="AE18" s="108">
        <f t="shared" ref="AE18:AI18" si="410">AD18/BE18-1</f>
        <v>-0.127215031251113</v>
      </c>
      <c r="AF18" s="215">
        <v>270.84129999999999</v>
      </c>
      <c r="AG18" s="108">
        <f t="shared" si="410"/>
        <v>-0.121594264379268</v>
      </c>
      <c r="AH18" s="215">
        <v>233.63220000000001</v>
      </c>
      <c r="AI18" s="108">
        <f t="shared" si="410"/>
        <v>-0.16706940820879701</v>
      </c>
      <c r="AJ18" s="167">
        <v>265.93810000000002</v>
      </c>
      <c r="AK18" s="108">
        <f t="shared" ref="AK18:AO18" si="411">AJ18/BK18-1</f>
        <v>-0.13621545072602401</v>
      </c>
      <c r="AL18" s="215">
        <v>236.33359999999999</v>
      </c>
      <c r="AM18" s="108">
        <f t="shared" si="411"/>
        <v>-0.13754982195107199</v>
      </c>
      <c r="AN18" s="215">
        <v>200.56319999999999</v>
      </c>
      <c r="AO18" s="108">
        <f t="shared" si="411"/>
        <v>-0.14256325718160201</v>
      </c>
      <c r="AP18" s="109">
        <f t="shared" si="14"/>
        <v>2949.4247999999998</v>
      </c>
      <c r="AQ18" s="108">
        <f t="shared" si="15"/>
        <v>-6.6900938134097296E-2</v>
      </c>
      <c r="AR18" s="110"/>
      <c r="AS18" s="216">
        <v>202.96109999999999</v>
      </c>
      <c r="AT18" s="111">
        <v>0.106148475756808</v>
      </c>
      <c r="AU18" s="217">
        <v>211.62440000000001</v>
      </c>
      <c r="AV18" s="111">
        <f t="shared" ref="AV18:AZ18" si="412">AU18/BV18-1</f>
        <v>6.7867896356093901E-2</v>
      </c>
      <c r="AW18" s="217">
        <v>223.48230000000001</v>
      </c>
      <c r="AX18" s="111">
        <f t="shared" si="412"/>
        <v>-5.77471754419768E-2</v>
      </c>
      <c r="AY18" s="115">
        <v>272.76459999999997</v>
      </c>
      <c r="AZ18" s="111">
        <f t="shared" si="412"/>
        <v>5.5301819509909499E-2</v>
      </c>
      <c r="BA18" s="218">
        <v>286.02249999999998</v>
      </c>
      <c r="BB18" s="111">
        <f t="shared" ref="BB18:BF18" si="413">BA18/CB18-1</f>
        <v>8.2265783566897593E-2</v>
      </c>
      <c r="BC18" s="219">
        <v>272.91219999999998</v>
      </c>
      <c r="BD18" s="111">
        <f t="shared" si="413"/>
        <v>8.7325160232850002E-2</v>
      </c>
      <c r="BE18" s="219">
        <v>286.48579999999998</v>
      </c>
      <c r="BF18" s="111">
        <f t="shared" si="413"/>
        <v>3.41476973280486E-2</v>
      </c>
      <c r="BG18" s="219">
        <v>308.33280000000002</v>
      </c>
      <c r="BH18" s="111">
        <f t="shared" ref="BH18:BL18" si="414">BG18/CH18-1</f>
        <v>9.6164224408550297E-2</v>
      </c>
      <c r="BI18" s="219">
        <v>280.49419999999998</v>
      </c>
      <c r="BJ18" s="111">
        <f t="shared" si="414"/>
        <v>0.13041922292448899</v>
      </c>
      <c r="BK18" s="219">
        <v>307.87549999999999</v>
      </c>
      <c r="BL18" s="111">
        <f t="shared" si="414"/>
        <v>0.17763914097030001</v>
      </c>
      <c r="BM18" s="219">
        <v>274.0258</v>
      </c>
      <c r="BN18" s="111">
        <f t="shared" ref="BN18:BN57" si="415">BM18/CN18-1</f>
        <v>0.18959385706421999</v>
      </c>
      <c r="BO18" s="219">
        <v>233.9102</v>
      </c>
      <c r="BP18" s="111">
        <f t="shared" ref="BP18:BP57" si="416">BO18/CP18-1</f>
        <v>0.16547242923389599</v>
      </c>
      <c r="BQ18" s="110">
        <f t="shared" si="24"/>
        <v>3160.8914</v>
      </c>
      <c r="BR18" s="111">
        <f t="shared" si="399"/>
        <v>9.3161746116997998E-2</v>
      </c>
      <c r="BS18" s="114"/>
      <c r="BT18" s="216">
        <v>183.4845</v>
      </c>
      <c r="BU18" s="111">
        <f t="shared" si="25"/>
        <v>-9.1126365406981893E-2</v>
      </c>
      <c r="BV18" s="216">
        <v>198.1747</v>
      </c>
      <c r="BW18" s="111">
        <f t="shared" si="26"/>
        <v>-7.7231004340175505E-2</v>
      </c>
      <c r="BX18" s="110">
        <v>237.17869999999999</v>
      </c>
      <c r="BY18" s="111">
        <f t="shared" si="27"/>
        <v>0.17309909472339899</v>
      </c>
      <c r="BZ18" s="116">
        <v>258.47070000000002</v>
      </c>
      <c r="CA18" s="111">
        <v>0.35241209240559401</v>
      </c>
      <c r="CB18" s="222">
        <v>264.28120000000001</v>
      </c>
      <c r="CC18" s="111">
        <f t="shared" si="29"/>
        <v>0.34988934001907301</v>
      </c>
      <c r="CD18" s="222">
        <v>250.9941</v>
      </c>
      <c r="CE18" s="111">
        <f t="shared" si="30"/>
        <v>0.15895512429508701</v>
      </c>
      <c r="CF18" s="223">
        <v>277.02600000000001</v>
      </c>
      <c r="CG18" s="111">
        <f t="shared" si="31"/>
        <v>8.9285931953936498E-2</v>
      </c>
      <c r="CH18" s="110">
        <v>281.28339999999997</v>
      </c>
      <c r="CI18" s="111">
        <f t="shared" si="33"/>
        <v>8.3553742121332805E-2</v>
      </c>
      <c r="CJ18" s="110">
        <f>244.9769+CJ20</f>
        <v>248.13290000000001</v>
      </c>
      <c r="CK18" s="111">
        <f t="shared" si="34"/>
        <v>3.191140295975E-2</v>
      </c>
      <c r="CL18" s="110">
        <f>257.9596+CL20</f>
        <v>261.43450000000001</v>
      </c>
      <c r="CM18" s="111">
        <f t="shared" si="35"/>
        <v>0.29425710831611401</v>
      </c>
      <c r="CN18" s="110">
        <v>230.35239999999999</v>
      </c>
      <c r="CO18" s="111">
        <f t="shared" si="36"/>
        <v>0.399263776849062</v>
      </c>
      <c r="CP18" s="219">
        <v>200.69990000000001</v>
      </c>
      <c r="CQ18" s="111">
        <f t="shared" si="37"/>
        <v>0.403339768515249</v>
      </c>
      <c r="CR18" s="117">
        <f t="shared" si="38"/>
        <v>2891.5129999999999</v>
      </c>
      <c r="CS18" s="111">
        <f t="shared" si="39"/>
        <v>0.162979069608057</v>
      </c>
      <c r="CT18" s="118">
        <f t="shared" si="40"/>
        <v>-0.12872668138035401</v>
      </c>
      <c r="CU18" s="118"/>
      <c r="CV18" s="225">
        <v>201.88120000000001</v>
      </c>
      <c r="CW18" s="216">
        <v>214.76089999999999</v>
      </c>
      <c r="CX18" s="216">
        <v>202.18129999999999</v>
      </c>
      <c r="CY18" s="216">
        <v>191.1183</v>
      </c>
      <c r="CZ18" s="110">
        <v>195.7799</v>
      </c>
      <c r="DA18" s="110">
        <v>216.5693</v>
      </c>
      <c r="DB18" s="110">
        <v>254.31890000000001</v>
      </c>
      <c r="DC18" s="110">
        <v>259.59339999999997</v>
      </c>
      <c r="DD18" s="110">
        <v>240.45949999999999</v>
      </c>
      <c r="DE18" s="110">
        <v>201.9958</v>
      </c>
      <c r="DF18" s="110">
        <v>164.624</v>
      </c>
      <c r="DG18" s="110">
        <v>143.01589999999999</v>
      </c>
      <c r="DH18" s="115">
        <v>2486.2984000000001</v>
      </c>
      <c r="DI18" s="121">
        <v>-6.93561615900887E-2</v>
      </c>
      <c r="DJ18" s="122"/>
      <c r="DK18" s="226">
        <v>211.98</v>
      </c>
      <c r="DL18" s="124">
        <f t="shared" si="333"/>
        <v>-0.233666057277298</v>
      </c>
      <c r="DM18" s="129">
        <v>211.75</v>
      </c>
      <c r="DN18" s="126"/>
      <c r="DO18" s="129">
        <v>219.83590000000001</v>
      </c>
      <c r="DP18" s="126">
        <f t="shared" si="43"/>
        <v>5.0728149171270696</v>
      </c>
      <c r="DQ18" s="127">
        <f t="shared" si="44"/>
        <v>643.56590000000006</v>
      </c>
      <c r="DR18" s="129">
        <v>259.14</v>
      </c>
      <c r="DS18" s="126">
        <f t="shared" ref="DS18:DW18" si="417">(DR18-ER18)/ER18</f>
        <v>0.91955555555555502</v>
      </c>
      <c r="DT18" s="129">
        <v>276.6157</v>
      </c>
      <c r="DU18" s="126">
        <f t="shared" si="417"/>
        <v>0.49521999999999999</v>
      </c>
      <c r="DV18" s="129">
        <v>249.82230000000001</v>
      </c>
      <c r="DW18" s="126">
        <f t="shared" si="417"/>
        <v>0.78444499999999995</v>
      </c>
      <c r="DX18" s="129">
        <v>248.9417</v>
      </c>
      <c r="DY18" s="126">
        <f t="shared" ref="DY18:EC18" si="418">(DX18-EX18)/EX18</f>
        <v>-0.11092249999999999</v>
      </c>
      <c r="DZ18" s="129">
        <v>159.1078</v>
      </c>
      <c r="EA18" s="126">
        <f t="shared" si="418"/>
        <v>-0.39959320754716998</v>
      </c>
      <c r="EB18" s="129">
        <v>196.6046</v>
      </c>
      <c r="EC18" s="126">
        <f t="shared" si="418"/>
        <v>-0.49405646053681301</v>
      </c>
      <c r="ED18" s="129">
        <v>236.28550000000001</v>
      </c>
      <c r="EE18" s="126">
        <f t="shared" ref="EE18:EI18" si="419">(ED18-FD18)/FD18</f>
        <v>-0.36482392473118302</v>
      </c>
      <c r="EF18" s="129">
        <v>204.8715</v>
      </c>
      <c r="EG18" s="126">
        <f t="shared" si="419"/>
        <v>-0.40444331395348798</v>
      </c>
      <c r="EH18" s="129">
        <v>196.63460000000001</v>
      </c>
      <c r="EI18" s="126">
        <f t="shared" si="419"/>
        <v>-0.2134616</v>
      </c>
      <c r="EJ18" s="125">
        <f t="shared" si="225"/>
        <v>2671.5895999999998</v>
      </c>
      <c r="EK18" s="126">
        <f t="shared" si="52"/>
        <v>-0.15155040507623599</v>
      </c>
      <c r="EL18" s="262">
        <v>753</v>
      </c>
      <c r="EM18" s="126">
        <f t="shared" si="337"/>
        <v>-5.2830188679245299E-2</v>
      </c>
      <c r="EN18" s="129">
        <v>0</v>
      </c>
      <c r="EO18" s="126">
        <f t="shared" si="338"/>
        <v>-1</v>
      </c>
      <c r="EP18" s="129">
        <v>36.200000000000003</v>
      </c>
      <c r="EQ18" s="126">
        <f t="shared" si="339"/>
        <v>-0.95695600475624298</v>
      </c>
      <c r="ER18" s="129">
        <v>135</v>
      </c>
      <c r="ES18" s="126">
        <f t="shared" si="340"/>
        <v>-0.8125</v>
      </c>
      <c r="ET18" s="129">
        <v>185</v>
      </c>
      <c r="EU18" s="126">
        <f t="shared" si="341"/>
        <v>-0.75816993464052296</v>
      </c>
      <c r="EV18" s="129">
        <v>140</v>
      </c>
      <c r="EW18" s="126">
        <f t="shared" si="342"/>
        <v>-0.80309423347398001</v>
      </c>
      <c r="EX18" s="129">
        <v>280</v>
      </c>
      <c r="EY18" s="126">
        <f t="shared" si="343"/>
        <v>-0.62716378162450104</v>
      </c>
      <c r="EZ18" s="129">
        <v>265</v>
      </c>
      <c r="FA18" s="126">
        <f t="shared" si="344"/>
        <v>-0.65223097112860895</v>
      </c>
      <c r="FB18" s="129">
        <v>388.59</v>
      </c>
      <c r="FC18" s="126">
        <f t="shared" si="345"/>
        <v>-0.46622252747252801</v>
      </c>
      <c r="FD18" s="129">
        <v>372</v>
      </c>
      <c r="FE18" s="126">
        <f t="shared" ref="FE18:FI18" si="420">(FD18-FU18)/FU18</f>
        <v>-0.58803986710963496</v>
      </c>
      <c r="FF18" s="129">
        <v>344</v>
      </c>
      <c r="FG18" s="126">
        <f t="shared" si="420"/>
        <v>-0.51274787535410804</v>
      </c>
      <c r="FH18" s="129">
        <v>250</v>
      </c>
      <c r="FI18" s="126">
        <f t="shared" si="420"/>
        <v>-0.64387464387464399</v>
      </c>
      <c r="FJ18" s="129">
        <f t="shared" si="67"/>
        <v>3148.79</v>
      </c>
      <c r="FK18" s="126">
        <f t="shared" si="347"/>
        <v>-0.66794022736380299</v>
      </c>
      <c r="FL18" s="130">
        <v>795</v>
      </c>
      <c r="FM18" s="130">
        <v>1098.5999999999999</v>
      </c>
      <c r="FN18" s="130">
        <v>841</v>
      </c>
      <c r="FO18" s="130">
        <v>720</v>
      </c>
      <c r="FP18" s="130">
        <v>765</v>
      </c>
      <c r="FQ18" s="130">
        <v>711</v>
      </c>
      <c r="FR18" s="132" t="s">
        <v>2588</v>
      </c>
      <c r="FS18" s="132" t="s">
        <v>2589</v>
      </c>
      <c r="FT18" s="132" t="s">
        <v>2590</v>
      </c>
      <c r="FU18" s="132" t="s">
        <v>2591</v>
      </c>
      <c r="FV18" s="133">
        <f t="shared" ref="FV18:FZ18" si="421">(FU18-GW18)/GW18</f>
        <v>-6.6184074457083797E-2</v>
      </c>
      <c r="FW18" s="132" t="s">
        <v>2592</v>
      </c>
      <c r="FX18" s="133">
        <f t="shared" si="421"/>
        <v>-4.91582491582492E-2</v>
      </c>
      <c r="FY18" s="132" t="s">
        <v>2593</v>
      </c>
      <c r="FZ18" s="133">
        <f t="shared" si="421"/>
        <v>-4.6195652173912999E-2</v>
      </c>
      <c r="GA18" s="134">
        <f t="shared" si="349"/>
        <v>9482.6</v>
      </c>
      <c r="GB18" s="135">
        <f t="shared" si="350"/>
        <v>-0.10249396621078</v>
      </c>
      <c r="GC18" s="79"/>
      <c r="GD18" s="136"/>
      <c r="GE18" s="137">
        <v>854</v>
      </c>
      <c r="GF18" s="133">
        <f t="shared" ref="GF18:GJ18" si="422">(GE18-HH18)/HH18</f>
        <v>-5.7395143487858701E-2</v>
      </c>
      <c r="GG18" s="130">
        <v>1185</v>
      </c>
      <c r="GH18" s="133">
        <f t="shared" si="422"/>
        <v>-4.81927710843374E-2</v>
      </c>
      <c r="GI18" s="130">
        <v>954</v>
      </c>
      <c r="GJ18" s="133">
        <f t="shared" si="422"/>
        <v>-4.8853439680957102E-2</v>
      </c>
      <c r="GK18" s="130">
        <v>804</v>
      </c>
      <c r="GL18" s="133">
        <f t="shared" si="352"/>
        <v>-4.6828689982217002E-2</v>
      </c>
      <c r="GM18" s="130">
        <v>897</v>
      </c>
      <c r="GN18" s="133">
        <f t="shared" si="353"/>
        <v>-4.5236828100053202E-2</v>
      </c>
      <c r="GO18" s="231">
        <v>880</v>
      </c>
      <c r="GP18" s="133">
        <f t="shared" ref="GP18:GT18" si="423">(GO18-HS18)/HS18</f>
        <v>0</v>
      </c>
      <c r="GQ18" s="130">
        <v>862</v>
      </c>
      <c r="GR18" s="133">
        <f t="shared" si="423"/>
        <v>-3.2547699214365899E-2</v>
      </c>
      <c r="GS18" s="130">
        <v>858</v>
      </c>
      <c r="GT18" s="133">
        <f t="shared" si="423"/>
        <v>-3.0508474576271202E-2</v>
      </c>
      <c r="GU18" s="130">
        <v>826</v>
      </c>
      <c r="GV18" s="133">
        <f t="shared" ref="GV18:GZ18" si="424">(GU18-HY18)/HY18</f>
        <v>-1.54946364719905E-2</v>
      </c>
      <c r="GW18" s="130">
        <v>967</v>
      </c>
      <c r="GX18" s="133">
        <f t="shared" si="424"/>
        <v>-4.6351084812623303E-2</v>
      </c>
      <c r="GY18" s="130">
        <v>742.5</v>
      </c>
      <c r="GZ18" s="133">
        <f t="shared" si="424"/>
        <v>-4.5629820051413902E-2</v>
      </c>
      <c r="HA18" s="130">
        <v>736</v>
      </c>
      <c r="HB18" s="133">
        <f t="shared" si="356"/>
        <v>-9.5823095823095797E-2</v>
      </c>
      <c r="HC18" s="130">
        <f t="shared" si="357"/>
        <v>10565.5</v>
      </c>
      <c r="HD18" s="130">
        <f t="shared" si="358"/>
        <v>10565.5</v>
      </c>
      <c r="HE18" s="135"/>
      <c r="HF18" s="122"/>
      <c r="HG18" s="263"/>
      <c r="HH18" s="137">
        <v>906</v>
      </c>
      <c r="HI18" s="138">
        <f t="shared" ref="HI18:HM18" si="425">(HH18-IJ18)/IJ18</f>
        <v>2.1420518602029301E-2</v>
      </c>
      <c r="HJ18" s="233">
        <v>1245</v>
      </c>
      <c r="HK18" s="138">
        <f t="shared" si="425"/>
        <v>1.9656019656019701E-2</v>
      </c>
      <c r="HL18" s="233">
        <v>1003</v>
      </c>
      <c r="HM18" s="237">
        <f t="shared" si="425"/>
        <v>1.3643254168772099E-2</v>
      </c>
      <c r="HN18" s="235">
        <v>843.5</v>
      </c>
      <c r="HO18" s="236">
        <f t="shared" si="360"/>
        <v>1.01796407185629E-2</v>
      </c>
      <c r="HP18" s="235">
        <v>939.5</v>
      </c>
      <c r="HQ18" s="236">
        <f t="shared" si="361"/>
        <v>1.1302475780409001E-2</v>
      </c>
      <c r="HR18" s="237"/>
      <c r="HS18" s="235">
        <v>880</v>
      </c>
      <c r="HT18" s="236">
        <f t="shared" ref="HT18:HX18" si="426">(HS18-IT18)/IT18</f>
        <v>1.0913268236645599E-2</v>
      </c>
      <c r="HU18" s="235">
        <v>891</v>
      </c>
      <c r="HV18" s="236">
        <f t="shared" si="426"/>
        <v>1.13507377979569E-2</v>
      </c>
      <c r="HW18" s="235">
        <v>885</v>
      </c>
      <c r="HX18" s="149">
        <f t="shared" si="426"/>
        <v>1.0273972602739699E-2</v>
      </c>
      <c r="HY18" s="235">
        <v>839</v>
      </c>
      <c r="HZ18" s="149">
        <f t="shared" ref="HZ18:ID18" si="427">(HY18-IZ18)/IZ18</f>
        <v>9.6269554753309304E-3</v>
      </c>
      <c r="IA18" s="235">
        <v>1014</v>
      </c>
      <c r="IB18" s="149">
        <f t="shared" si="427"/>
        <v>1.09670987038883E-2</v>
      </c>
      <c r="IC18" s="235">
        <v>778</v>
      </c>
      <c r="ID18" s="149">
        <f t="shared" si="427"/>
        <v>1.03896103896104E-2</v>
      </c>
      <c r="IE18" s="235">
        <v>814</v>
      </c>
      <c r="IF18" s="71">
        <f t="shared" si="364"/>
        <v>9.9255583126550903E-3</v>
      </c>
      <c r="IG18" s="150">
        <f t="shared" si="365"/>
        <v>11038</v>
      </c>
      <c r="IH18" s="238"/>
      <c r="II18" s="152"/>
      <c r="IJ18" s="278">
        <v>887</v>
      </c>
      <c r="IK18" s="172">
        <f t="shared" si="366"/>
        <v>3.8688091222255798E-2</v>
      </c>
      <c r="IL18" s="279">
        <v>1221</v>
      </c>
      <c r="IM18" s="172">
        <f t="shared" si="367"/>
        <v>3.6309283683996003E-2</v>
      </c>
      <c r="IN18" s="279">
        <v>989.5</v>
      </c>
      <c r="IO18" s="154">
        <f t="shared" si="368"/>
        <v>3.4587315196252702E-2</v>
      </c>
      <c r="IP18" s="304">
        <v>835</v>
      </c>
      <c r="IQ18" s="172">
        <f t="shared" si="369"/>
        <v>2.0752305312557499E-2</v>
      </c>
      <c r="IR18" s="304">
        <v>929</v>
      </c>
      <c r="IS18" s="172">
        <f t="shared" si="370"/>
        <v>2.2002200220022E-2</v>
      </c>
      <c r="IT18" s="304">
        <v>870.5</v>
      </c>
      <c r="IU18" s="172">
        <f t="shared" si="371"/>
        <v>2.0963418768503501E-2</v>
      </c>
      <c r="IV18" s="304">
        <v>881</v>
      </c>
      <c r="IW18" s="172">
        <f t="shared" si="372"/>
        <v>1.51640855457227E-2</v>
      </c>
      <c r="IX18" s="288">
        <v>876</v>
      </c>
      <c r="IY18" s="172">
        <f t="shared" si="373"/>
        <v>2.0979020979021001E-2</v>
      </c>
      <c r="IZ18" s="288">
        <v>831</v>
      </c>
      <c r="JA18" s="281">
        <f t="shared" si="374"/>
        <v>2.0974574454434101E-2</v>
      </c>
      <c r="JB18" s="289">
        <v>1003</v>
      </c>
      <c r="JC18" s="282">
        <f t="shared" si="375"/>
        <v>8.0402010050251299E-3</v>
      </c>
      <c r="JD18" s="306">
        <v>770</v>
      </c>
      <c r="JE18" s="307">
        <f t="shared" si="376"/>
        <v>-3.6898061288305202E-2</v>
      </c>
      <c r="JF18" s="245">
        <v>806</v>
      </c>
      <c r="JG18" s="307">
        <f t="shared" si="377"/>
        <v>-9.2781648526051502E-2</v>
      </c>
      <c r="JH18" s="308">
        <v>10790.9498926917</v>
      </c>
      <c r="JI18" s="308">
        <v>853.96184619411599</v>
      </c>
      <c r="JJ18" s="308">
        <v>1178.21968713765</v>
      </c>
      <c r="JK18" s="308">
        <v>956.42</v>
      </c>
      <c r="JL18" s="308">
        <v>818.02411383662798</v>
      </c>
      <c r="JM18" s="308">
        <v>909</v>
      </c>
      <c r="JN18" s="308">
        <v>852.62604320339506</v>
      </c>
      <c r="JO18" s="308">
        <v>867.84</v>
      </c>
      <c r="JP18" s="308">
        <v>858</v>
      </c>
      <c r="JQ18" s="308">
        <v>813.92820231987798</v>
      </c>
      <c r="JR18" s="308">
        <v>995</v>
      </c>
      <c r="JS18" s="308">
        <v>799.5</v>
      </c>
      <c r="JT18" s="308">
        <v>888.43</v>
      </c>
    </row>
    <row r="19" spans="1:280" ht="28.8">
      <c r="A19" s="417"/>
      <c r="B19" s="160" t="s">
        <v>2539</v>
      </c>
      <c r="C19" s="246">
        <v>12032.749100000001</v>
      </c>
      <c r="D19" s="108">
        <f t="shared" ref="D19:H19" si="428">C19/R19-1</f>
        <v>-0.23438045500586399</v>
      </c>
      <c r="E19" s="215">
        <v>14351.088599999999</v>
      </c>
      <c r="F19" s="108">
        <f t="shared" si="428"/>
        <v>-0.104303956130376</v>
      </c>
      <c r="G19" s="215">
        <v>14986.013300000001</v>
      </c>
      <c r="H19" s="108">
        <f t="shared" si="428"/>
        <v>-9.8438254719266302E-2</v>
      </c>
      <c r="I19" s="215">
        <v>17342.3056</v>
      </c>
      <c r="J19" s="108">
        <f t="shared" ref="J19:N19" si="429">I19/X19-1</f>
        <v>-6.7567998134093504E-2</v>
      </c>
      <c r="K19" s="215">
        <v>19384.316299999999</v>
      </c>
      <c r="L19" s="108">
        <f t="shared" si="429"/>
        <v>8.4884703218580396E-2</v>
      </c>
      <c r="M19" s="215">
        <v>18766.1584</v>
      </c>
      <c r="N19" s="108">
        <f t="shared" si="429"/>
        <v>0.14116983600410199</v>
      </c>
      <c r="O19" s="107">
        <f t="shared" si="4"/>
        <v>96862.631299999994</v>
      </c>
      <c r="P19" s="108">
        <f t="shared" si="5"/>
        <v>-4.3541853704031498E-2</v>
      </c>
      <c r="Q19" s="108"/>
      <c r="R19" s="162">
        <v>15716.3557</v>
      </c>
      <c r="S19" s="199">
        <f t="shared" ref="S19:W19" si="430">R19/AS19-1</f>
        <v>0.20404956772028701</v>
      </c>
      <c r="T19" s="249">
        <v>16022.275299999999</v>
      </c>
      <c r="U19" s="200">
        <f t="shared" si="430"/>
        <v>8.5602647908888302E-2</v>
      </c>
      <c r="V19" s="267">
        <v>16622.2817</v>
      </c>
      <c r="W19" s="200">
        <f t="shared" si="430"/>
        <v>4.9703449592177297E-2</v>
      </c>
      <c r="X19" s="267">
        <v>18599.003000000001</v>
      </c>
      <c r="Y19" s="200">
        <f t="shared" ref="Y19:AC19" si="431">X19/AY19-1</f>
        <v>-3.4834553264067598E-2</v>
      </c>
      <c r="Z19" s="267">
        <v>17867.628000000001</v>
      </c>
      <c r="AA19" s="200">
        <f t="shared" si="431"/>
        <v>-5.1193861718832299E-2</v>
      </c>
      <c r="AB19" s="267">
        <v>16444.667399999998</v>
      </c>
      <c r="AC19" s="200">
        <f t="shared" si="431"/>
        <v>-5.70810741644616E-2</v>
      </c>
      <c r="AD19" s="267">
        <v>17393.970399999998</v>
      </c>
      <c r="AE19" s="200">
        <f t="shared" ref="AE19:AI19" si="432">AD19/BE19-1</f>
        <v>-7.9393603357165304E-2</v>
      </c>
      <c r="AF19" s="267">
        <v>18710.666399999998</v>
      </c>
      <c r="AG19" s="200">
        <f t="shared" si="432"/>
        <v>-5.9983260762037201E-2</v>
      </c>
      <c r="AH19" s="267">
        <v>17273.680199999999</v>
      </c>
      <c r="AI19" s="200">
        <f t="shared" si="432"/>
        <v>-7.36724800899176E-2</v>
      </c>
      <c r="AJ19" s="267">
        <v>18570.5124</v>
      </c>
      <c r="AK19" s="200">
        <f t="shared" ref="AK19:AO19" si="433">AJ19/BK19-1</f>
        <v>-7.5471113752603194E-2</v>
      </c>
      <c r="AL19" s="267">
        <v>17276.718099999998</v>
      </c>
      <c r="AM19" s="200">
        <f t="shared" si="433"/>
        <v>-8.7448727047319805E-2</v>
      </c>
      <c r="AN19" s="267">
        <v>13873.242700000001</v>
      </c>
      <c r="AO19" s="200">
        <f t="shared" si="433"/>
        <v>3.5115945954895499E-2</v>
      </c>
      <c r="AP19" s="109">
        <f t="shared" si="14"/>
        <v>204371.0013</v>
      </c>
      <c r="AQ19" s="108">
        <f t="shared" si="15"/>
        <v>-2.2413363456694299E-2</v>
      </c>
      <c r="AR19" s="110"/>
      <c r="AS19" s="247">
        <v>13052.914199999999</v>
      </c>
      <c r="AT19" s="108">
        <v>0.39721180500057202</v>
      </c>
      <c r="AU19" s="246">
        <v>14758.876399999999</v>
      </c>
      <c r="AV19" s="163">
        <f t="shared" ref="AV19:AZ19" si="434">AU19/BV19-1</f>
        <v>0.185780614255249</v>
      </c>
      <c r="AW19" s="246">
        <v>15835.2168</v>
      </c>
      <c r="AX19" s="163">
        <f t="shared" si="434"/>
        <v>0.13537220637283801</v>
      </c>
      <c r="AY19" s="166">
        <v>19270.274399999998</v>
      </c>
      <c r="AZ19" s="163">
        <f t="shared" si="434"/>
        <v>0.28011231347544502</v>
      </c>
      <c r="BA19" s="251">
        <v>18831.695199999998</v>
      </c>
      <c r="BB19" s="163">
        <f t="shared" ref="BB19:BF19" si="435">BA19/CB19-1</f>
        <v>0.17148296809942101</v>
      </c>
      <c r="BC19" s="166">
        <v>17440.1711</v>
      </c>
      <c r="BD19" s="163">
        <f t="shared" si="435"/>
        <v>0.15235197785962401</v>
      </c>
      <c r="BE19" s="166">
        <v>18894.036</v>
      </c>
      <c r="BF19" s="163">
        <f t="shared" si="435"/>
        <v>7.1848109961081694E-2</v>
      </c>
      <c r="BG19" s="166">
        <v>19904.609799999998</v>
      </c>
      <c r="BH19" s="163">
        <f t="shared" ref="BH19:BL19" si="436">BG19/CH19-1</f>
        <v>0.12444185168409901</v>
      </c>
      <c r="BI19" s="166">
        <v>18647.486799999999</v>
      </c>
      <c r="BJ19" s="163">
        <f t="shared" si="436"/>
        <v>0.15886510996330999</v>
      </c>
      <c r="BK19" s="166">
        <v>20086.459900000002</v>
      </c>
      <c r="BL19" s="163">
        <f t="shared" si="436"/>
        <v>0.19920403594859901</v>
      </c>
      <c r="BM19" s="166">
        <v>18932.3259</v>
      </c>
      <c r="BN19" s="163">
        <f t="shared" si="415"/>
        <v>0.216255178792472</v>
      </c>
      <c r="BO19" s="166">
        <v>13402.5978</v>
      </c>
      <c r="BP19" s="163">
        <f t="shared" si="416"/>
        <v>3.8905975536599503E-2</v>
      </c>
      <c r="BQ19" s="107">
        <f t="shared" si="24"/>
        <v>209056.6643</v>
      </c>
      <c r="BR19" s="108">
        <f t="shared" si="399"/>
        <v>0.17029438608108399</v>
      </c>
      <c r="BS19" s="165"/>
      <c r="BT19" s="247">
        <v>9342.1155999999992</v>
      </c>
      <c r="BU19" s="163">
        <f t="shared" si="25"/>
        <v>-0.23738645498696601</v>
      </c>
      <c r="BV19" s="247">
        <v>12446.5489</v>
      </c>
      <c r="BW19" s="108">
        <f t="shared" si="26"/>
        <v>-0.15939514184642201</v>
      </c>
      <c r="BX19" s="107">
        <v>13947.159100000001</v>
      </c>
      <c r="BY19" s="108">
        <f t="shared" si="27"/>
        <v>0.24119077632149</v>
      </c>
      <c r="BZ19" s="167">
        <v>15053.581</v>
      </c>
      <c r="CA19" s="108">
        <v>0.50584855487432301</v>
      </c>
      <c r="CB19" s="202">
        <v>16075.090899999999</v>
      </c>
      <c r="CC19" s="108">
        <f t="shared" si="29"/>
        <v>0.52924379925825704</v>
      </c>
      <c r="CD19" s="202">
        <v>15134.4133</v>
      </c>
      <c r="CE19" s="108">
        <f t="shared" si="30"/>
        <v>0.19218387501200099</v>
      </c>
      <c r="CF19" s="246">
        <v>17627.531200000001</v>
      </c>
      <c r="CG19" s="108">
        <f t="shared" si="31"/>
        <v>8.9703005750098305E-2</v>
      </c>
      <c r="CH19" s="107">
        <v>17701.768899999999</v>
      </c>
      <c r="CI19" s="108">
        <f t="shared" si="33"/>
        <v>0.154442057821463</v>
      </c>
      <c r="CJ19" s="107">
        <f>16047.9452+CJ21</f>
        <v>16091.1625</v>
      </c>
      <c r="CK19" s="108">
        <f t="shared" si="34"/>
        <v>0.28429434736293901</v>
      </c>
      <c r="CL19" s="107">
        <f>16715.5265+CL21</f>
        <v>16749.826799999999</v>
      </c>
      <c r="CM19" s="108">
        <f t="shared" si="35"/>
        <v>0.60901680438984296</v>
      </c>
      <c r="CN19" s="107">
        <v>15566.080400000001</v>
      </c>
      <c r="CO19" s="108">
        <f t="shared" si="36"/>
        <v>1.0448262052517301</v>
      </c>
      <c r="CP19" s="168">
        <v>12900.6841</v>
      </c>
      <c r="CQ19" s="108">
        <f t="shared" si="37"/>
        <v>0.98884994221463995</v>
      </c>
      <c r="CR19" s="169">
        <f t="shared" si="38"/>
        <v>178635.9627</v>
      </c>
      <c r="CS19" s="108">
        <f t="shared" si="39"/>
        <v>0.275560290506568</v>
      </c>
      <c r="CT19" s="170">
        <f t="shared" si="40"/>
        <v>-0.17123105056042201</v>
      </c>
      <c r="CU19" s="170"/>
      <c r="CV19" s="268">
        <v>12250.1307</v>
      </c>
      <c r="CW19" s="247">
        <v>14806.658299999999</v>
      </c>
      <c r="CX19" s="247">
        <v>11236.918100000001</v>
      </c>
      <c r="CY19" s="109">
        <v>9996.7430000000004</v>
      </c>
      <c r="CZ19" s="162">
        <v>10511.790800000001</v>
      </c>
      <c r="DA19" s="162">
        <v>12694.697200000001</v>
      </c>
      <c r="DB19" s="107">
        <v>16176.454599999999</v>
      </c>
      <c r="DC19" s="107">
        <v>15333.614</v>
      </c>
      <c r="DD19" s="107">
        <v>12529.185799999999</v>
      </c>
      <c r="DE19" s="107">
        <v>10409.9763</v>
      </c>
      <c r="DF19" s="107">
        <v>7612.4222</v>
      </c>
      <c r="DG19" s="107">
        <v>6486.5045</v>
      </c>
      <c r="DH19" s="168">
        <v>140045.0955</v>
      </c>
      <c r="DI19" s="172">
        <v>-0.18866782943801499</v>
      </c>
      <c r="DJ19" s="173"/>
      <c r="DK19" s="253">
        <v>13248.4</v>
      </c>
      <c r="DL19" s="175">
        <f t="shared" si="333"/>
        <v>-0.28514867174510899</v>
      </c>
      <c r="DM19" s="180">
        <v>12525.49</v>
      </c>
      <c r="DN19" s="177"/>
      <c r="DO19" s="180">
        <v>15217.2374</v>
      </c>
      <c r="DP19" s="177">
        <f t="shared" si="43"/>
        <v>1.7388836213103001</v>
      </c>
      <c r="DQ19" s="178">
        <f t="shared" si="44"/>
        <v>40991.127399999998</v>
      </c>
      <c r="DR19" s="180">
        <v>19166.71</v>
      </c>
      <c r="DS19" s="177">
        <f t="shared" ref="DS19:DW19" si="437">(DR19-ER19)/ER19</f>
        <v>1.4788812726332099</v>
      </c>
      <c r="DT19" s="180">
        <v>18533.0844</v>
      </c>
      <c r="DU19" s="177">
        <f t="shared" si="437"/>
        <v>1.00466029204976</v>
      </c>
      <c r="DV19" s="180">
        <v>18196.123100000001</v>
      </c>
      <c r="DW19" s="177">
        <f t="shared" si="437"/>
        <v>0.99737904500548902</v>
      </c>
      <c r="DX19" s="180">
        <v>16168.4584</v>
      </c>
      <c r="DY19" s="177">
        <f t="shared" ref="DY19:EC19" si="438">(DX19-EX19)/EX19</f>
        <v>0.17974887997081401</v>
      </c>
      <c r="DZ19" s="180">
        <v>9015.3315999999995</v>
      </c>
      <c r="EA19" s="177">
        <f t="shared" si="438"/>
        <v>-0.39797451752921498</v>
      </c>
      <c r="EB19" s="180">
        <v>11638.763499999999</v>
      </c>
      <c r="EC19" s="177">
        <f t="shared" si="438"/>
        <v>-0.372493900844582</v>
      </c>
      <c r="ED19" s="180">
        <v>14994.438700000001</v>
      </c>
      <c r="EE19" s="177">
        <f t="shared" ref="EE19:EI19" si="439">(ED19-FD19)/FD19</f>
        <v>-8.7929519464720204E-2</v>
      </c>
      <c r="EF19" s="180">
        <v>12488.986000000001</v>
      </c>
      <c r="EG19" s="177">
        <f t="shared" si="439"/>
        <v>-0.374017041752293</v>
      </c>
      <c r="EH19" s="180">
        <v>11418.270500000001</v>
      </c>
      <c r="EI19" s="177">
        <f t="shared" si="439"/>
        <v>-0.11307515146807499</v>
      </c>
      <c r="EJ19" s="176">
        <f t="shared" si="225"/>
        <v>172611.2936</v>
      </c>
      <c r="EK19" s="177">
        <f t="shared" si="52"/>
        <v>6.5793589788315607E-2</v>
      </c>
      <c r="EL19" s="254">
        <v>33820</v>
      </c>
      <c r="EM19" s="177">
        <f t="shared" si="337"/>
        <v>-5.1598429613011802E-2</v>
      </c>
      <c r="EN19" s="180">
        <v>0</v>
      </c>
      <c r="EO19" s="177">
        <f t="shared" si="338"/>
        <v>-1</v>
      </c>
      <c r="EP19" s="180">
        <v>5556</v>
      </c>
      <c r="EQ19" s="177">
        <f t="shared" si="339"/>
        <v>-0.85650826446281003</v>
      </c>
      <c r="ER19" s="180">
        <v>7732</v>
      </c>
      <c r="ES19" s="177">
        <f t="shared" si="340"/>
        <v>-0.78963406339273601</v>
      </c>
      <c r="ET19" s="180">
        <v>9245</v>
      </c>
      <c r="EU19" s="177">
        <f t="shared" si="341"/>
        <v>-0.75747639034627501</v>
      </c>
      <c r="EV19" s="180">
        <v>9110</v>
      </c>
      <c r="EW19" s="177">
        <f t="shared" si="342"/>
        <v>-0.74542406036048603</v>
      </c>
      <c r="EX19" s="180">
        <v>13705</v>
      </c>
      <c r="EY19" s="177">
        <f t="shared" si="343"/>
        <v>-0.634240725914065</v>
      </c>
      <c r="EZ19" s="180">
        <v>14975</v>
      </c>
      <c r="FA19" s="177">
        <f t="shared" si="344"/>
        <v>-0.62289095945605599</v>
      </c>
      <c r="FB19" s="180">
        <v>18547.650000000001</v>
      </c>
      <c r="FC19" s="177">
        <f t="shared" si="345"/>
        <v>-0.53781086468975803</v>
      </c>
      <c r="FD19" s="180">
        <v>16440</v>
      </c>
      <c r="FE19" s="177">
        <f t="shared" ref="FE19:FI19" si="440">(FD19-FU19)/FU19</f>
        <v>-0.67237943403746503</v>
      </c>
      <c r="FF19" s="180">
        <v>19951</v>
      </c>
      <c r="FG19" s="177">
        <f t="shared" si="440"/>
        <v>-0.50567393458870202</v>
      </c>
      <c r="FH19" s="180">
        <v>12874</v>
      </c>
      <c r="FI19" s="177">
        <f t="shared" si="440"/>
        <v>-0.66227701993704102</v>
      </c>
      <c r="FJ19" s="180">
        <f t="shared" si="67"/>
        <v>161955.65</v>
      </c>
      <c r="FK19" s="177">
        <f t="shared" si="347"/>
        <v>-0.66485115937380401</v>
      </c>
      <c r="FL19" s="93">
        <v>35660</v>
      </c>
      <c r="FM19" s="93">
        <v>52225</v>
      </c>
      <c r="FN19" s="93">
        <v>38720</v>
      </c>
      <c r="FO19" s="93">
        <v>36755</v>
      </c>
      <c r="FP19" s="93">
        <v>38120</v>
      </c>
      <c r="FQ19" s="93">
        <v>35785</v>
      </c>
      <c r="FR19" s="255" t="s">
        <v>2594</v>
      </c>
      <c r="FS19" s="255" t="s">
        <v>2595</v>
      </c>
      <c r="FT19" s="255" t="s">
        <v>2596</v>
      </c>
      <c r="FU19" s="255" t="s">
        <v>2597</v>
      </c>
      <c r="FV19" s="184">
        <f t="shared" ref="FV19:FZ19" si="441">(FU19-GW19)/GW19</f>
        <v>-1.7811704834605601E-2</v>
      </c>
      <c r="FW19" s="255" t="s">
        <v>2598</v>
      </c>
      <c r="FX19" s="184">
        <f t="shared" si="441"/>
        <v>-5.2800060080075498E-2</v>
      </c>
      <c r="FY19" s="255" t="s">
        <v>2599</v>
      </c>
      <c r="FZ19" s="184">
        <f t="shared" si="441"/>
        <v>-4.88784650315627E-2</v>
      </c>
      <c r="GA19" s="185">
        <f t="shared" si="349"/>
        <v>483235</v>
      </c>
      <c r="GB19" s="256">
        <f t="shared" si="350"/>
        <v>-8.1563843604996203E-2</v>
      </c>
      <c r="GC19" s="186"/>
      <c r="GD19" s="152"/>
      <c r="GE19" s="96">
        <v>37950</v>
      </c>
      <c r="GF19" s="177">
        <f t="shared" ref="GF19:GJ19" si="442">(GE19-HH19)/HH19</f>
        <v>-5.9479553903345701E-2</v>
      </c>
      <c r="GG19" s="181">
        <v>54650</v>
      </c>
      <c r="GH19" s="177">
        <f t="shared" si="442"/>
        <v>-5.6945642795513403E-2</v>
      </c>
      <c r="GI19" s="181">
        <v>42358</v>
      </c>
      <c r="GJ19" s="177">
        <f t="shared" si="442"/>
        <v>-5.0056066382596999E-2</v>
      </c>
      <c r="GK19" s="181">
        <v>40385</v>
      </c>
      <c r="GL19" s="177">
        <f t="shared" si="352"/>
        <v>-4.7074091552619199E-2</v>
      </c>
      <c r="GM19" s="181">
        <v>44523</v>
      </c>
      <c r="GN19" s="177">
        <f t="shared" si="353"/>
        <v>-4.3133462282398401E-2</v>
      </c>
      <c r="GO19" s="257">
        <v>42750</v>
      </c>
      <c r="GP19" s="177">
        <f t="shared" ref="GP19:GT19" si="443">(GO19-HS19)/HS19</f>
        <v>0</v>
      </c>
      <c r="GQ19" s="181">
        <v>41510</v>
      </c>
      <c r="GR19" s="177">
        <f t="shared" si="443"/>
        <v>-3.4651162790697701E-2</v>
      </c>
      <c r="GS19" s="181">
        <v>44145</v>
      </c>
      <c r="GT19" s="177">
        <f t="shared" si="443"/>
        <v>-3.1057945566286198E-2</v>
      </c>
      <c r="GU19" s="181">
        <v>44100</v>
      </c>
      <c r="GV19" s="177">
        <f t="shared" ref="GV19:GZ19" si="444">(GU19-HY19)/HY19</f>
        <v>-2.0435362061306101E-2</v>
      </c>
      <c r="GW19" s="181">
        <v>51090</v>
      </c>
      <c r="GX19" s="177">
        <f t="shared" si="444"/>
        <v>-4.4689603590127101E-2</v>
      </c>
      <c r="GY19" s="181">
        <v>42609.8</v>
      </c>
      <c r="GZ19" s="177">
        <f t="shared" si="444"/>
        <v>-4.7186940966010699E-2</v>
      </c>
      <c r="HA19" s="181">
        <v>40079</v>
      </c>
      <c r="HB19" s="177">
        <f t="shared" si="356"/>
        <v>-9.4873532068653996E-2</v>
      </c>
      <c r="HC19" s="187">
        <f t="shared" si="357"/>
        <v>526149.80000000005</v>
      </c>
      <c r="HD19" s="181">
        <f t="shared" si="358"/>
        <v>526149.80000000005</v>
      </c>
      <c r="HE19" s="154"/>
      <c r="HF19" s="173"/>
      <c r="HG19" s="269"/>
      <c r="HH19" s="96">
        <v>40350</v>
      </c>
      <c r="HI19" s="151">
        <f t="shared" ref="HI19:HM19" si="445">(HH19-IJ19)/IJ19</f>
        <v>3.0230301792370899E-2</v>
      </c>
      <c r="HJ19" s="190">
        <v>57950</v>
      </c>
      <c r="HK19" s="151">
        <f t="shared" si="445"/>
        <v>2.29479258605472E-2</v>
      </c>
      <c r="HL19" s="190">
        <v>44590</v>
      </c>
      <c r="HM19" s="193">
        <f t="shared" si="445"/>
        <v>1.54862218173537E-2</v>
      </c>
      <c r="HN19" s="258">
        <v>42380</v>
      </c>
      <c r="HO19" s="259">
        <f t="shared" si="360"/>
        <v>1.2615884545541399E-2</v>
      </c>
      <c r="HP19" s="258">
        <v>46530</v>
      </c>
      <c r="HQ19" s="259">
        <f t="shared" si="361"/>
        <v>1.0862480990658299E-2</v>
      </c>
      <c r="HR19" s="193"/>
      <c r="HS19" s="258">
        <v>42750</v>
      </c>
      <c r="HT19" s="259">
        <f t="shared" ref="HT19:HX19" si="446">(HS19-IT19)/IT19</f>
        <v>1.18103713521573E-2</v>
      </c>
      <c r="HU19" s="258">
        <v>43000</v>
      </c>
      <c r="HV19" s="259">
        <f t="shared" si="446"/>
        <v>1.0575793184488799E-2</v>
      </c>
      <c r="HW19" s="258">
        <v>45560</v>
      </c>
      <c r="HX19" s="192">
        <f t="shared" si="446"/>
        <v>1.6057091882247999E-2</v>
      </c>
      <c r="HY19" s="258">
        <v>45020</v>
      </c>
      <c r="HZ19" s="195">
        <f t="shared" ref="HZ19:ID19" si="447">(HY19-IZ19)/IZ19</f>
        <v>1.49926727539173E-2</v>
      </c>
      <c r="IA19" s="258">
        <v>53480</v>
      </c>
      <c r="IB19" s="195">
        <f t="shared" si="447"/>
        <v>1.1920529801324501E-2</v>
      </c>
      <c r="IC19" s="258">
        <v>44720</v>
      </c>
      <c r="ID19" s="71">
        <f t="shared" si="447"/>
        <v>1.06214689265537E-2</v>
      </c>
      <c r="IE19" s="258">
        <v>44280</v>
      </c>
      <c r="IF19" s="71">
        <f t="shared" si="364"/>
        <v>1.0728144259301501E-2</v>
      </c>
      <c r="IG19" s="150">
        <f t="shared" si="365"/>
        <v>550610</v>
      </c>
      <c r="IH19" s="238"/>
      <c r="II19" s="152"/>
      <c r="IJ19" s="96">
        <v>39166</v>
      </c>
      <c r="IK19" s="177">
        <f t="shared" si="366"/>
        <v>4.3459154796306597E-2</v>
      </c>
      <c r="IL19" s="181">
        <v>56650</v>
      </c>
      <c r="IM19" s="177">
        <f t="shared" si="367"/>
        <v>4.36876287949408E-2</v>
      </c>
      <c r="IN19" s="181">
        <v>43910</v>
      </c>
      <c r="IO19" s="154">
        <f t="shared" si="368"/>
        <v>3.9815399907019898E-2</v>
      </c>
      <c r="IP19" s="294">
        <v>41852</v>
      </c>
      <c r="IQ19" s="177">
        <f t="shared" si="369"/>
        <v>2.89797521160251E-2</v>
      </c>
      <c r="IR19" s="294">
        <v>46030</v>
      </c>
      <c r="IS19" s="177">
        <f t="shared" si="370"/>
        <v>4.0423610242880999E-2</v>
      </c>
      <c r="IT19" s="294">
        <v>42251</v>
      </c>
      <c r="IU19" s="177">
        <f t="shared" si="371"/>
        <v>2.8141826364817799E-2</v>
      </c>
      <c r="IV19" s="294">
        <v>42550</v>
      </c>
      <c r="IW19" s="177">
        <f t="shared" si="372"/>
        <v>2.44747818082259E-2</v>
      </c>
      <c r="IX19" s="261">
        <v>44840</v>
      </c>
      <c r="IY19" s="177">
        <f t="shared" si="373"/>
        <v>4.0373643558337703E-2</v>
      </c>
      <c r="IZ19" s="261">
        <v>44355</v>
      </c>
      <c r="JA19" s="154">
        <f t="shared" si="374"/>
        <v>2.8794144269303799E-2</v>
      </c>
      <c r="JB19" s="261">
        <v>52850</v>
      </c>
      <c r="JC19" s="151">
        <f t="shared" si="375"/>
        <v>1.7473760682505599E-2</v>
      </c>
      <c r="JD19" s="261">
        <v>44250</v>
      </c>
      <c r="JE19" s="151">
        <f t="shared" si="376"/>
        <v>-4.19174641666306E-2</v>
      </c>
      <c r="JF19" s="261">
        <v>43810</v>
      </c>
      <c r="JG19" s="151">
        <f t="shared" si="377"/>
        <v>-0.102290889717635</v>
      </c>
      <c r="JH19" s="85">
        <v>534728.86054257897</v>
      </c>
      <c r="JI19" s="85">
        <v>37534.770594490197</v>
      </c>
      <c r="JJ19" s="85">
        <v>54278.692625119103</v>
      </c>
      <c r="JK19" s="85">
        <v>42228.649435204003</v>
      </c>
      <c r="JL19" s="85">
        <v>40673.297908859997</v>
      </c>
      <c r="JM19" s="85">
        <v>44241.595006916999</v>
      </c>
      <c r="JN19" s="85">
        <v>41094.525012552098</v>
      </c>
      <c r="JO19" s="85">
        <v>41533.477207606898</v>
      </c>
      <c r="JP19" s="85">
        <v>43099.9</v>
      </c>
      <c r="JQ19" s="85">
        <v>43113.581319519399</v>
      </c>
      <c r="JR19" s="85">
        <v>51942.371432309999</v>
      </c>
      <c r="JS19" s="85">
        <v>46186</v>
      </c>
      <c r="JT19" s="85">
        <v>48802</v>
      </c>
    </row>
    <row r="20" spans="1:280" ht="28.8">
      <c r="A20" s="417"/>
      <c r="B20" s="160" t="s">
        <v>2541</v>
      </c>
      <c r="C20" s="162"/>
      <c r="D20" s="199"/>
      <c r="E20" s="215"/>
      <c r="F20" s="199"/>
      <c r="G20" s="215"/>
      <c r="H20" s="199"/>
      <c r="I20" s="215"/>
      <c r="J20" s="199"/>
      <c r="K20" s="215"/>
      <c r="L20" s="199"/>
      <c r="M20" s="215"/>
      <c r="N20" s="199"/>
      <c r="O20" s="107">
        <f t="shared" si="4"/>
        <v>0</v>
      </c>
      <c r="P20" s="108" t="e">
        <f t="shared" si="5"/>
        <v>#DIV/0!</v>
      </c>
      <c r="Q20" s="297"/>
      <c r="R20" s="162"/>
      <c r="S20" s="199"/>
      <c r="T20" s="249"/>
      <c r="U20" s="200"/>
      <c r="V20" s="249"/>
      <c r="W20" s="200"/>
      <c r="X20" s="249"/>
      <c r="Y20" s="200"/>
      <c r="Z20" s="249"/>
      <c r="AA20" s="200"/>
      <c r="AB20" s="249"/>
      <c r="AC20" s="200"/>
      <c r="AD20" s="249"/>
      <c r="AE20" s="200"/>
      <c r="AF20" s="249"/>
      <c r="AG20" s="200"/>
      <c r="AH20" s="249"/>
      <c r="AI20" s="200"/>
      <c r="AJ20" s="249"/>
      <c r="AK20" s="200"/>
      <c r="AL20" s="249"/>
      <c r="AM20" s="200"/>
      <c r="AN20" s="249"/>
      <c r="AO20" s="200"/>
      <c r="AP20" s="109">
        <f t="shared" si="14"/>
        <v>0</v>
      </c>
      <c r="AQ20" s="108">
        <f t="shared" si="15"/>
        <v>-1</v>
      </c>
      <c r="AR20" s="110"/>
      <c r="AS20" s="247">
        <v>2.5399999999999999E-2</v>
      </c>
      <c r="AT20" s="108">
        <v>-0.99507484681610203</v>
      </c>
      <c r="AU20" s="246">
        <v>1.5299999999999999E-2</v>
      </c>
      <c r="AV20" s="163">
        <f t="shared" ref="AV20:AZ20" si="448">AU20/BV20-1</f>
        <v>-0.99691637946671496</v>
      </c>
      <c r="AW20" s="246"/>
      <c r="AX20" s="163">
        <f t="shared" si="448"/>
        <v>-1</v>
      </c>
      <c r="AY20" s="246"/>
      <c r="AZ20" s="163">
        <f t="shared" si="448"/>
        <v>-1</v>
      </c>
      <c r="BA20" s="309"/>
      <c r="BB20" s="163">
        <f t="shared" ref="BB20:BF20" si="449">BA20/CB20-1</f>
        <v>-1</v>
      </c>
      <c r="BC20" s="246"/>
      <c r="BD20" s="163">
        <f t="shared" si="449"/>
        <v>-1</v>
      </c>
      <c r="BE20" s="246"/>
      <c r="BF20" s="163">
        <f t="shared" si="449"/>
        <v>-1</v>
      </c>
      <c r="BG20" s="246"/>
      <c r="BH20" s="163">
        <f t="shared" ref="BH20:BL20" si="450">BG20/CH20-1</f>
        <v>-1</v>
      </c>
      <c r="BI20" s="246"/>
      <c r="BJ20" s="163">
        <f t="shared" si="450"/>
        <v>-1</v>
      </c>
      <c r="BK20" s="246"/>
      <c r="BL20" s="163">
        <f t="shared" si="450"/>
        <v>-1</v>
      </c>
      <c r="BM20" s="246"/>
      <c r="BN20" s="163">
        <f t="shared" si="415"/>
        <v>-1</v>
      </c>
      <c r="BO20" s="246"/>
      <c r="BP20" s="163">
        <f t="shared" si="416"/>
        <v>-1</v>
      </c>
      <c r="BQ20" s="107">
        <f t="shared" si="24"/>
        <v>4.07E-2</v>
      </c>
      <c r="BR20" s="108">
        <f t="shared" si="399"/>
        <v>-0.99910500078065001</v>
      </c>
      <c r="BS20" s="165"/>
      <c r="BT20" s="247">
        <v>5.1571999999999996</v>
      </c>
      <c r="BU20" s="163">
        <f t="shared" si="25"/>
        <v>-0.205533475059309</v>
      </c>
      <c r="BV20" s="247">
        <v>4.9617000000000004</v>
      </c>
      <c r="BW20" s="108">
        <f t="shared" si="26"/>
        <v>-0.16801649982393499</v>
      </c>
      <c r="BX20" s="107">
        <v>5.0896999999999997</v>
      </c>
      <c r="BY20" s="108">
        <f t="shared" si="27"/>
        <v>-0.29647803610427698</v>
      </c>
      <c r="BZ20" s="167">
        <v>5.2064000000000004</v>
      </c>
      <c r="CA20" s="108">
        <v>-0.14060281931926999</v>
      </c>
      <c r="CB20" s="202">
        <v>5.0462999999999996</v>
      </c>
      <c r="CC20" s="108">
        <f t="shared" si="29"/>
        <v>-0.34624104470844302</v>
      </c>
      <c r="CD20" s="202">
        <v>5.0556999999999999</v>
      </c>
      <c r="CE20" s="108">
        <f t="shared" si="30"/>
        <v>-0.291462286627239</v>
      </c>
      <c r="CF20" s="166">
        <v>4.0576999999999996</v>
      </c>
      <c r="CG20" s="108">
        <f t="shared" si="31"/>
        <v>-0.38262457208063899</v>
      </c>
      <c r="CH20" s="107">
        <v>3.2029999999999998</v>
      </c>
      <c r="CI20" s="108">
        <f t="shared" si="33"/>
        <v>-0.52287318824388096</v>
      </c>
      <c r="CJ20" s="107">
        <v>3.1560000000000001</v>
      </c>
      <c r="CK20" s="108">
        <f t="shared" si="34"/>
        <v>-0.50148480444809496</v>
      </c>
      <c r="CL20" s="107">
        <v>3.4748999999999999</v>
      </c>
      <c r="CM20" s="108">
        <f t="shared" si="35"/>
        <v>-0.42059892620135397</v>
      </c>
      <c r="CN20" s="107">
        <v>0.80820000000000003</v>
      </c>
      <c r="CO20" s="108">
        <f t="shared" si="36"/>
        <v>-0.86306800853918897</v>
      </c>
      <c r="CP20" s="168">
        <v>0.2581</v>
      </c>
      <c r="CQ20" s="108">
        <f t="shared" si="37"/>
        <v>-0.95095486935867002</v>
      </c>
      <c r="CR20" s="169">
        <f t="shared" si="38"/>
        <v>45.474899999999998</v>
      </c>
      <c r="CS20" s="108">
        <f t="shared" si="39"/>
        <v>-0.41232245249784499</v>
      </c>
      <c r="CT20" s="170">
        <f t="shared" si="40"/>
        <v>-0.68064835436773097</v>
      </c>
      <c r="CU20" s="170"/>
      <c r="CV20" s="268">
        <v>6.4913999999999996</v>
      </c>
      <c r="CW20" s="247">
        <v>5.9637000000000002</v>
      </c>
      <c r="CX20" s="247">
        <v>7.2346000000000004</v>
      </c>
      <c r="CY20" s="109">
        <v>6.0582000000000003</v>
      </c>
      <c r="CZ20" s="162">
        <v>7.7188999999999997</v>
      </c>
      <c r="DA20" s="162">
        <v>7.1353999999999997</v>
      </c>
      <c r="DB20" s="107">
        <v>6.5724999999999998</v>
      </c>
      <c r="DC20" s="107">
        <v>6.7130999999999998</v>
      </c>
      <c r="DD20" s="107">
        <v>6.3308</v>
      </c>
      <c r="DE20" s="107">
        <v>5.9973999999999998</v>
      </c>
      <c r="DF20" s="107">
        <v>5.9021999999999997</v>
      </c>
      <c r="DG20" s="107">
        <v>5.2625000000000002</v>
      </c>
      <c r="DH20" s="168">
        <v>77.380700000000004</v>
      </c>
      <c r="DI20" s="172">
        <v>-0.105129557287149</v>
      </c>
      <c r="DJ20" s="173"/>
      <c r="DK20" s="253">
        <v>9.7100000000000009</v>
      </c>
      <c r="DL20" s="175"/>
      <c r="DM20" s="180">
        <v>6.5494000000000003</v>
      </c>
      <c r="DN20" s="177"/>
      <c r="DO20" s="180">
        <v>6.625</v>
      </c>
      <c r="DP20" s="177" t="e">
        <f t="shared" si="43"/>
        <v>#DIV/0!</v>
      </c>
      <c r="DQ20" s="178">
        <f t="shared" si="44"/>
        <v>22.884399999999999</v>
      </c>
      <c r="DR20" s="180">
        <v>8.1300000000000008</v>
      </c>
      <c r="DS20" s="177" t="e">
        <f t="shared" ref="DS20:DW20" si="451">(DR20-ER20)/ER20</f>
        <v>#DIV/0!</v>
      </c>
      <c r="DT20" s="180">
        <v>6.8826000000000001</v>
      </c>
      <c r="DU20" s="177" t="e">
        <f t="shared" si="451"/>
        <v>#DIV/0!</v>
      </c>
      <c r="DV20" s="180">
        <v>7.4524999999999997</v>
      </c>
      <c r="DW20" s="177" t="e">
        <f t="shared" si="451"/>
        <v>#DIV/0!</v>
      </c>
      <c r="DX20" s="180">
        <v>6.7351000000000001</v>
      </c>
      <c r="DY20" s="177" t="e">
        <f t="shared" ref="DY20:EC20" si="452">(DX20-EX20)/EX20</f>
        <v>#DIV/0!</v>
      </c>
      <c r="DZ20" s="180">
        <v>6.5641999999999996</v>
      </c>
      <c r="EA20" s="177" t="e">
        <f t="shared" si="452"/>
        <v>#DIV/0!</v>
      </c>
      <c r="EB20" s="180">
        <v>5.8837999999999999</v>
      </c>
      <c r="EC20" s="177" t="e">
        <f t="shared" si="452"/>
        <v>#DIV/0!</v>
      </c>
      <c r="ED20" s="180">
        <v>7.2076000000000002</v>
      </c>
      <c r="EE20" s="177" t="e">
        <f t="shared" ref="EE20:EI20" si="453">(ED20-FD20)/FD20</f>
        <v>#DIV/0!</v>
      </c>
      <c r="EF20" s="180">
        <v>7.2012</v>
      </c>
      <c r="EG20" s="177" t="e">
        <f t="shared" si="453"/>
        <v>#DIV/0!</v>
      </c>
      <c r="EH20" s="180">
        <v>7.53</v>
      </c>
      <c r="EI20" s="177" t="e">
        <f t="shared" si="453"/>
        <v>#DIV/0!</v>
      </c>
      <c r="EJ20" s="176">
        <f t="shared" si="225"/>
        <v>86.471400000000003</v>
      </c>
      <c r="EK20" s="177" t="e">
        <f t="shared" si="52"/>
        <v>#DIV/0!</v>
      </c>
      <c r="EL20" s="177"/>
      <c r="EM20" s="177"/>
      <c r="EN20" s="180"/>
      <c r="EO20" s="177"/>
      <c r="EP20" s="180"/>
      <c r="EQ20" s="177"/>
      <c r="ER20" s="180"/>
      <c r="ES20" s="177"/>
      <c r="ET20" s="180"/>
      <c r="EU20" s="177"/>
      <c r="EV20" s="180"/>
      <c r="EW20" s="177"/>
      <c r="EX20" s="180"/>
      <c r="EY20" s="177"/>
      <c r="EZ20" s="180"/>
      <c r="FA20" s="177"/>
      <c r="FB20" s="180"/>
      <c r="FC20" s="177"/>
      <c r="FD20" s="180"/>
      <c r="FE20" s="177"/>
      <c r="FF20" s="180"/>
      <c r="FG20" s="177"/>
      <c r="FH20" s="180"/>
      <c r="FI20" s="177"/>
      <c r="FJ20" s="180">
        <f t="shared" si="67"/>
        <v>0</v>
      </c>
      <c r="FK20" s="177"/>
      <c r="FL20" s="275"/>
      <c r="FM20" s="275"/>
      <c r="FN20" s="275"/>
      <c r="FO20" s="275"/>
      <c r="FP20" s="275"/>
      <c r="FQ20" s="275"/>
      <c r="FR20" s="276"/>
      <c r="FS20" s="276"/>
      <c r="FT20" s="276"/>
      <c r="FU20" s="276"/>
      <c r="FV20" s="184"/>
      <c r="FW20" s="276"/>
      <c r="FX20" s="184"/>
      <c r="FY20" s="276"/>
      <c r="FZ20" s="184"/>
      <c r="GA20" s="185"/>
      <c r="GB20" s="277"/>
      <c r="GC20" s="186"/>
      <c r="GD20" s="152"/>
      <c r="GE20" s="278"/>
      <c r="GF20" s="172"/>
      <c r="GG20" s="279"/>
      <c r="GH20" s="172"/>
      <c r="GI20" s="279"/>
      <c r="GJ20" s="172"/>
      <c r="GK20" s="279"/>
      <c r="GL20" s="172"/>
      <c r="GM20" s="279"/>
      <c r="GN20" s="172"/>
      <c r="GO20" s="288"/>
      <c r="GP20" s="172"/>
      <c r="GQ20" s="279"/>
      <c r="GR20" s="172"/>
      <c r="GS20" s="279"/>
      <c r="GT20" s="172"/>
      <c r="GU20" s="279"/>
      <c r="GV20" s="172"/>
      <c r="GW20" s="279"/>
      <c r="GX20" s="172"/>
      <c r="GY20" s="279"/>
      <c r="GZ20" s="172"/>
      <c r="HA20" s="279"/>
      <c r="HB20" s="172"/>
      <c r="HC20" s="187"/>
      <c r="HD20" s="279"/>
      <c r="HE20" s="281"/>
      <c r="HF20" s="173"/>
      <c r="HG20" s="269"/>
      <c r="HH20" s="278"/>
      <c r="HI20" s="282"/>
      <c r="HJ20" s="283"/>
      <c r="HK20" s="282"/>
      <c r="HL20" s="283"/>
      <c r="HM20" s="284"/>
      <c r="HN20" s="285"/>
      <c r="HO20" s="90"/>
      <c r="HP20" s="285"/>
      <c r="HQ20" s="90"/>
      <c r="HR20" s="284"/>
      <c r="HS20" s="285"/>
      <c r="HT20" s="90"/>
      <c r="HU20" s="285"/>
      <c r="HV20" s="90"/>
      <c r="HW20" s="285"/>
      <c r="HX20" s="195"/>
      <c r="HY20" s="285"/>
      <c r="HZ20" s="195"/>
      <c r="IA20" s="285"/>
      <c r="IB20" s="195"/>
      <c r="IC20" s="285"/>
      <c r="ID20" s="71"/>
      <c r="IE20" s="285"/>
      <c r="IF20" s="71"/>
      <c r="IG20" s="150"/>
      <c r="IH20" s="238"/>
      <c r="II20" s="152"/>
      <c r="IJ20" s="278"/>
      <c r="IK20" s="172"/>
      <c r="IL20" s="279"/>
      <c r="IM20" s="172"/>
      <c r="IN20" s="279"/>
      <c r="IO20" s="154"/>
      <c r="IP20" s="304"/>
      <c r="IQ20" s="172"/>
      <c r="IR20" s="304"/>
      <c r="IS20" s="172"/>
      <c r="IT20" s="304"/>
      <c r="IU20" s="282"/>
      <c r="IV20" s="310"/>
      <c r="IW20" s="282"/>
      <c r="IX20" s="289"/>
      <c r="IY20" s="282"/>
      <c r="IZ20" s="289"/>
      <c r="JA20" s="281"/>
      <c r="JB20" s="289"/>
      <c r="JC20" s="282"/>
      <c r="JD20" s="261"/>
      <c r="JE20" s="282"/>
      <c r="JF20" s="289"/>
      <c r="JG20" s="282"/>
      <c r="JH20" s="85"/>
      <c r="JI20" s="85"/>
      <c r="JJ20" s="85"/>
      <c r="JK20" s="85"/>
      <c r="JL20" s="85"/>
      <c r="JM20" s="85"/>
      <c r="JN20" s="85"/>
      <c r="JO20" s="85"/>
      <c r="JP20" s="85"/>
      <c r="JQ20" s="85"/>
      <c r="JR20" s="85"/>
      <c r="JS20" s="85"/>
      <c r="JT20" s="85"/>
    </row>
    <row r="21" spans="1:280" ht="28.8">
      <c r="A21" s="416"/>
      <c r="B21" s="208" t="s">
        <v>2542</v>
      </c>
      <c r="C21" s="162"/>
      <c r="D21" s="199"/>
      <c r="E21" s="215"/>
      <c r="F21" s="199"/>
      <c r="G21" s="215"/>
      <c r="H21" s="199"/>
      <c r="I21" s="215"/>
      <c r="J21" s="199"/>
      <c r="K21" s="215"/>
      <c r="L21" s="199"/>
      <c r="M21" s="215"/>
      <c r="N21" s="199"/>
      <c r="O21" s="107">
        <f t="shared" si="4"/>
        <v>0</v>
      </c>
      <c r="P21" s="108" t="e">
        <f t="shared" si="5"/>
        <v>#DIV/0!</v>
      </c>
      <c r="Q21" s="297"/>
      <c r="R21" s="162"/>
      <c r="S21" s="199"/>
      <c r="T21" s="249"/>
      <c r="U21" s="200"/>
      <c r="V21" s="249"/>
      <c r="W21" s="200"/>
      <c r="X21" s="249"/>
      <c r="Y21" s="200"/>
      <c r="Z21" s="249"/>
      <c r="AA21" s="200"/>
      <c r="AB21" s="249"/>
      <c r="AC21" s="200"/>
      <c r="AD21" s="249"/>
      <c r="AE21" s="200"/>
      <c r="AF21" s="249"/>
      <c r="AG21" s="200"/>
      <c r="AH21" s="249"/>
      <c r="AI21" s="200"/>
      <c r="AJ21" s="249"/>
      <c r="AK21" s="200"/>
      <c r="AL21" s="249"/>
      <c r="AM21" s="200"/>
      <c r="AN21" s="249"/>
      <c r="AO21" s="200"/>
      <c r="AP21" s="109">
        <f t="shared" si="14"/>
        <v>0</v>
      </c>
      <c r="AQ21" s="108">
        <f t="shared" si="15"/>
        <v>-1</v>
      </c>
      <c r="AR21" s="110"/>
      <c r="AS21" s="249">
        <v>0.55959999999999999</v>
      </c>
      <c r="AT21" s="199">
        <v>-0.99234371729217097</v>
      </c>
      <c r="AU21" s="250">
        <v>0.4879</v>
      </c>
      <c r="AV21" s="200">
        <f t="shared" ref="AV21:AZ21" si="454">AU21/BV21-1</f>
        <v>-0.99319302700327206</v>
      </c>
      <c r="AW21" s="250"/>
      <c r="AX21" s="200">
        <f t="shared" si="454"/>
        <v>-1</v>
      </c>
      <c r="AY21" s="250"/>
      <c r="AZ21" s="200">
        <f t="shared" si="454"/>
        <v>-1</v>
      </c>
      <c r="BA21" s="309"/>
      <c r="BB21" s="200">
        <f t="shared" ref="BB21:BF21" si="455">BA21/CB21-1</f>
        <v>-1</v>
      </c>
      <c r="BC21" s="246"/>
      <c r="BD21" s="200">
        <f t="shared" si="455"/>
        <v>-1</v>
      </c>
      <c r="BE21" s="246"/>
      <c r="BF21" s="200">
        <f t="shared" si="455"/>
        <v>-1</v>
      </c>
      <c r="BG21" s="246"/>
      <c r="BH21" s="200">
        <f t="shared" ref="BH21:BL21" si="456">BG21/CH21-1</f>
        <v>-1</v>
      </c>
      <c r="BI21" s="246"/>
      <c r="BJ21" s="200">
        <f t="shared" si="456"/>
        <v>-1</v>
      </c>
      <c r="BK21" s="246"/>
      <c r="BL21" s="200">
        <f t="shared" si="456"/>
        <v>-1</v>
      </c>
      <c r="BM21" s="246"/>
      <c r="BN21" s="200">
        <f t="shared" si="415"/>
        <v>-1</v>
      </c>
      <c r="BO21" s="246"/>
      <c r="BP21" s="200">
        <f t="shared" si="416"/>
        <v>-1</v>
      </c>
      <c r="BQ21" s="107">
        <f t="shared" si="24"/>
        <v>1.0475000000000001</v>
      </c>
      <c r="BR21" s="108">
        <f t="shared" si="399"/>
        <v>-0.99836288322598399</v>
      </c>
      <c r="BS21" s="165"/>
      <c r="BT21" s="249">
        <v>73.090299999999999</v>
      </c>
      <c r="BU21" s="200">
        <f t="shared" si="25"/>
        <v>-9.6316289236947294E-2</v>
      </c>
      <c r="BV21" s="249">
        <v>71.676500000000004</v>
      </c>
      <c r="BW21" s="200">
        <f t="shared" si="26"/>
        <v>-4.4606320728309799E-2</v>
      </c>
      <c r="BX21" s="210">
        <v>76.598799999999997</v>
      </c>
      <c r="BY21" s="108">
        <f t="shared" si="27"/>
        <v>-2.8104215251643701E-2</v>
      </c>
      <c r="BZ21" s="167">
        <v>71.483400000000003</v>
      </c>
      <c r="CA21" s="108">
        <v>-1.5559789258438E-3</v>
      </c>
      <c r="CB21" s="202">
        <v>69.849199999999996</v>
      </c>
      <c r="CC21" s="108">
        <f t="shared" si="29"/>
        <v>-0.138450228741926</v>
      </c>
      <c r="CD21" s="202">
        <v>69.374399999999994</v>
      </c>
      <c r="CE21" s="108">
        <f t="shared" si="30"/>
        <v>-0.113411468816734</v>
      </c>
      <c r="CF21" s="246">
        <v>68.813699999999997</v>
      </c>
      <c r="CG21" s="108">
        <f t="shared" si="31"/>
        <v>-0.14343382289787901</v>
      </c>
      <c r="CH21" s="107">
        <v>45.302999999999997</v>
      </c>
      <c r="CI21" s="108">
        <f t="shared" si="33"/>
        <v>-0.46006149885583503</v>
      </c>
      <c r="CJ21" s="107">
        <v>43.217300000000002</v>
      </c>
      <c r="CK21" s="108">
        <f t="shared" si="34"/>
        <v>-0.45568231625296601</v>
      </c>
      <c r="CL21" s="107">
        <v>34.3003</v>
      </c>
      <c r="CM21" s="108">
        <f t="shared" si="35"/>
        <v>-0.58140809181116904</v>
      </c>
      <c r="CN21" s="107">
        <v>11.625500000000001</v>
      </c>
      <c r="CO21" s="108">
        <f t="shared" si="36"/>
        <v>-0.85674943010288995</v>
      </c>
      <c r="CP21" s="168">
        <v>4.5119999999999996</v>
      </c>
      <c r="CQ21" s="108">
        <f t="shared" si="37"/>
        <v>-0.93002503093972999</v>
      </c>
      <c r="CR21" s="169">
        <f t="shared" si="38"/>
        <v>639.84439999999995</v>
      </c>
      <c r="CS21" s="108">
        <f t="shared" si="39"/>
        <v>-0.31702563207036999</v>
      </c>
      <c r="CT21" s="170">
        <f t="shared" si="40"/>
        <v>-0.61188766074577405</v>
      </c>
      <c r="CU21" s="170"/>
      <c r="CV21" s="252">
        <v>80.880399999999995</v>
      </c>
      <c r="CW21" s="249">
        <v>75.022999999999996</v>
      </c>
      <c r="CX21" s="249">
        <v>78.813800000000001</v>
      </c>
      <c r="CY21" s="249">
        <v>71.594800000000006</v>
      </c>
      <c r="CZ21" s="210">
        <v>81.073899999999995</v>
      </c>
      <c r="DA21" s="210">
        <v>78.248699999999999</v>
      </c>
      <c r="DB21" s="210">
        <v>80.336699999999993</v>
      </c>
      <c r="DC21" s="210">
        <v>83.903999999999996</v>
      </c>
      <c r="DD21" s="210">
        <v>79.397199999999998</v>
      </c>
      <c r="DE21" s="210">
        <v>81.942099999999996</v>
      </c>
      <c r="DF21" s="210">
        <v>81.155000000000001</v>
      </c>
      <c r="DG21" s="210">
        <v>64.480199999999996</v>
      </c>
      <c r="DH21" s="213">
        <v>936.84979999999996</v>
      </c>
      <c r="DI21" s="214">
        <v>-8.3815206118396698E-2</v>
      </c>
      <c r="DJ21" s="173"/>
      <c r="DK21" s="253">
        <v>112.8</v>
      </c>
      <c r="DL21" s="175"/>
      <c r="DM21" s="180">
        <v>77.538799999999995</v>
      </c>
      <c r="DN21" s="177"/>
      <c r="DO21" s="180">
        <v>76.312799999999996</v>
      </c>
      <c r="DP21" s="177" t="e">
        <f t="shared" si="43"/>
        <v>#DIV/0!</v>
      </c>
      <c r="DQ21" s="178">
        <f t="shared" si="44"/>
        <v>266.65159999999997</v>
      </c>
      <c r="DR21" s="180">
        <v>88.54</v>
      </c>
      <c r="DS21" s="177" t="e">
        <f t="shared" ref="DS21:DW21" si="457">(DR21-ER21)/ER21</f>
        <v>#DIV/0!</v>
      </c>
      <c r="DT21" s="180">
        <v>86.301400000000001</v>
      </c>
      <c r="DU21" s="177" t="e">
        <f t="shared" si="457"/>
        <v>#DIV/0!</v>
      </c>
      <c r="DV21" s="180">
        <v>86.143000000000001</v>
      </c>
      <c r="DW21" s="177" t="e">
        <f t="shared" si="457"/>
        <v>#DIV/0!</v>
      </c>
      <c r="DX21" s="180">
        <v>79.762</v>
      </c>
      <c r="DY21" s="177" t="e">
        <f t="shared" ref="DY21:EC21" si="458">(DX21-EX21)/EX21</f>
        <v>#DIV/0!</v>
      </c>
      <c r="DZ21" s="180">
        <v>76.351600000000005</v>
      </c>
      <c r="EA21" s="177" t="e">
        <f t="shared" si="458"/>
        <v>#DIV/0!</v>
      </c>
      <c r="EB21" s="180">
        <v>84.583100000000002</v>
      </c>
      <c r="EC21" s="177" t="e">
        <f t="shared" si="458"/>
        <v>#DIV/0!</v>
      </c>
      <c r="ED21" s="180">
        <v>84.813900000000004</v>
      </c>
      <c r="EE21" s="177" t="e">
        <f t="shared" ref="EE21:EI21" si="459">(ED21-FD21)/FD21</f>
        <v>#DIV/0!</v>
      </c>
      <c r="EF21" s="180">
        <v>84.868499999999997</v>
      </c>
      <c r="EG21" s="177" t="e">
        <f t="shared" si="459"/>
        <v>#DIV/0!</v>
      </c>
      <c r="EH21" s="180">
        <v>84.540400000000005</v>
      </c>
      <c r="EI21" s="177" t="e">
        <f t="shared" si="459"/>
        <v>#DIV/0!</v>
      </c>
      <c r="EJ21" s="176">
        <f t="shared" si="225"/>
        <v>1022.5555000000001</v>
      </c>
      <c r="EK21" s="177" t="e">
        <f t="shared" si="52"/>
        <v>#DIV/0!</v>
      </c>
      <c r="EL21" s="177"/>
      <c r="EM21" s="177"/>
      <c r="EN21" s="180"/>
      <c r="EO21" s="177"/>
      <c r="EP21" s="180"/>
      <c r="EQ21" s="177"/>
      <c r="ER21" s="180"/>
      <c r="ES21" s="177"/>
      <c r="ET21" s="180"/>
      <c r="EU21" s="177"/>
      <c r="EV21" s="180"/>
      <c r="EW21" s="177"/>
      <c r="EX21" s="180"/>
      <c r="EY21" s="177"/>
      <c r="EZ21" s="180"/>
      <c r="FA21" s="177"/>
      <c r="FB21" s="180"/>
      <c r="FC21" s="177"/>
      <c r="FD21" s="180"/>
      <c r="FE21" s="177"/>
      <c r="FF21" s="180"/>
      <c r="FG21" s="177"/>
      <c r="FH21" s="180"/>
      <c r="FI21" s="177"/>
      <c r="FJ21" s="180">
        <f t="shared" si="67"/>
        <v>0</v>
      </c>
      <c r="FK21" s="177"/>
      <c r="FL21" s="275"/>
      <c r="FM21" s="275"/>
      <c r="FN21" s="275"/>
      <c r="FO21" s="275"/>
      <c r="FP21" s="275"/>
      <c r="FQ21" s="275"/>
      <c r="FR21" s="276"/>
      <c r="FS21" s="276"/>
      <c r="FT21" s="276"/>
      <c r="FU21" s="276"/>
      <c r="FV21" s="184"/>
      <c r="FW21" s="276"/>
      <c r="FX21" s="184"/>
      <c r="FY21" s="276"/>
      <c r="FZ21" s="184"/>
      <c r="GA21" s="185"/>
      <c r="GB21" s="277"/>
      <c r="GC21" s="186"/>
      <c r="GD21" s="152"/>
      <c r="GE21" s="278"/>
      <c r="GF21" s="172"/>
      <c r="GG21" s="279"/>
      <c r="GH21" s="172"/>
      <c r="GI21" s="279"/>
      <c r="GJ21" s="172"/>
      <c r="GK21" s="279"/>
      <c r="GL21" s="172"/>
      <c r="GM21" s="279"/>
      <c r="GN21" s="172"/>
      <c r="GO21" s="288"/>
      <c r="GP21" s="172"/>
      <c r="GQ21" s="279"/>
      <c r="GR21" s="172"/>
      <c r="GS21" s="279"/>
      <c r="GT21" s="172"/>
      <c r="GU21" s="279"/>
      <c r="GV21" s="172"/>
      <c r="GW21" s="279"/>
      <c r="GX21" s="172"/>
      <c r="GY21" s="279"/>
      <c r="GZ21" s="172"/>
      <c r="HA21" s="279"/>
      <c r="HB21" s="172"/>
      <c r="HC21" s="187"/>
      <c r="HD21" s="279"/>
      <c r="HE21" s="281"/>
      <c r="HF21" s="173"/>
      <c r="HG21" s="269"/>
      <c r="HH21" s="278"/>
      <c r="HI21" s="282"/>
      <c r="HJ21" s="283"/>
      <c r="HK21" s="282"/>
      <c r="HL21" s="283"/>
      <c r="HM21" s="284"/>
      <c r="HN21" s="285"/>
      <c r="HO21" s="90"/>
      <c r="HP21" s="285"/>
      <c r="HQ21" s="90"/>
      <c r="HR21" s="284"/>
      <c r="HS21" s="285"/>
      <c r="HT21" s="90"/>
      <c r="HU21" s="285"/>
      <c r="HV21" s="90"/>
      <c r="HW21" s="285"/>
      <c r="HX21" s="195"/>
      <c r="HY21" s="285"/>
      <c r="HZ21" s="195"/>
      <c r="IA21" s="285"/>
      <c r="IB21" s="195"/>
      <c r="IC21" s="285"/>
      <c r="ID21" s="71"/>
      <c r="IE21" s="285"/>
      <c r="IF21" s="71"/>
      <c r="IG21" s="150"/>
      <c r="IH21" s="238"/>
      <c r="II21" s="152"/>
      <c r="IJ21" s="278"/>
      <c r="IK21" s="172"/>
      <c r="IL21" s="279"/>
      <c r="IM21" s="172"/>
      <c r="IN21" s="279"/>
      <c r="IO21" s="154"/>
      <c r="IP21" s="304"/>
      <c r="IQ21" s="172"/>
      <c r="IR21" s="304"/>
      <c r="IS21" s="172"/>
      <c r="IT21" s="304"/>
      <c r="IU21" s="282"/>
      <c r="IV21" s="310"/>
      <c r="IW21" s="282"/>
      <c r="IX21" s="289"/>
      <c r="IY21" s="282"/>
      <c r="IZ21" s="289"/>
      <c r="JA21" s="281"/>
      <c r="JB21" s="289"/>
      <c r="JC21" s="282"/>
      <c r="JD21" s="261"/>
      <c r="JE21" s="282"/>
      <c r="JF21" s="289"/>
      <c r="JG21" s="282"/>
      <c r="JH21" s="85"/>
      <c r="JI21" s="85"/>
      <c r="JJ21" s="85"/>
      <c r="JK21" s="85"/>
      <c r="JL21" s="85"/>
      <c r="JM21" s="85"/>
      <c r="JN21" s="85"/>
      <c r="JO21" s="85"/>
      <c r="JP21" s="85"/>
      <c r="JQ21" s="85"/>
      <c r="JR21" s="85"/>
      <c r="JS21" s="85"/>
      <c r="JT21" s="85"/>
    </row>
    <row r="22" spans="1:280" s="51" customFormat="1" ht="28.8">
      <c r="A22" s="415" t="s">
        <v>2600</v>
      </c>
      <c r="B22" s="106" t="s">
        <v>2536</v>
      </c>
      <c r="C22" s="215">
        <v>103.0089</v>
      </c>
      <c r="D22" s="108">
        <f t="shared" ref="D22:H22" si="460">C22/R22-1</f>
        <v>-0.28079318167060802</v>
      </c>
      <c r="E22" s="215">
        <v>126.68640000000001</v>
      </c>
      <c r="F22" s="108">
        <f t="shared" si="460"/>
        <v>-0.13609086544756299</v>
      </c>
      <c r="G22" s="215">
        <v>116.56180000000001</v>
      </c>
      <c r="H22" s="108">
        <f t="shared" si="460"/>
        <v>-0.18958631718000399</v>
      </c>
      <c r="I22" s="215">
        <v>121.93600000000001</v>
      </c>
      <c r="J22" s="108">
        <f t="shared" ref="J22:N22" si="461">I22/X22-1</f>
        <v>-0.173723630829238</v>
      </c>
      <c r="K22" s="215">
        <v>120.2889</v>
      </c>
      <c r="L22" s="108">
        <f t="shared" si="461"/>
        <v>-0.164652295230648</v>
      </c>
      <c r="M22" s="215">
        <v>113.3073</v>
      </c>
      <c r="N22" s="108">
        <f t="shared" si="461"/>
        <v>-0.104405519288819</v>
      </c>
      <c r="O22" s="107">
        <f t="shared" si="4"/>
        <v>701.78930000000003</v>
      </c>
      <c r="P22" s="108">
        <f t="shared" si="5"/>
        <v>-0.176097372734277</v>
      </c>
      <c r="Q22" s="108"/>
      <c r="R22" s="107">
        <v>143.22569999999999</v>
      </c>
      <c r="S22" s="108">
        <f t="shared" ref="S22:W22" si="462">R22/AS22-1</f>
        <v>3.4568209157981298E-3</v>
      </c>
      <c r="T22" s="107">
        <v>146.64320000000001</v>
      </c>
      <c r="U22" s="108">
        <f t="shared" si="462"/>
        <v>-4.5192829205627401E-2</v>
      </c>
      <c r="V22" s="215">
        <v>143.83000000000001</v>
      </c>
      <c r="W22" s="108">
        <f t="shared" si="462"/>
        <v>2.4387881412306401E-2</v>
      </c>
      <c r="X22" s="215">
        <v>147.5729</v>
      </c>
      <c r="Y22" s="108">
        <f t="shared" ref="Y22:AC22" si="463">X22/AY22-1</f>
        <v>6.1484505127458204E-3</v>
      </c>
      <c r="Z22" s="215">
        <v>143.99860000000001</v>
      </c>
      <c r="AA22" s="108">
        <f t="shared" si="463"/>
        <v>-2.7818829577009201E-2</v>
      </c>
      <c r="AB22" s="215">
        <v>126.5163</v>
      </c>
      <c r="AC22" s="108">
        <f t="shared" si="463"/>
        <v>-2.8079132589800899E-2</v>
      </c>
      <c r="AD22" s="215">
        <v>124.77500000000001</v>
      </c>
      <c r="AE22" s="108">
        <f t="shared" ref="AE22:AI22" si="464">AD22/BE22-1</f>
        <v>-5.4717981213360202E-3</v>
      </c>
      <c r="AF22" s="215">
        <v>124.0754</v>
      </c>
      <c r="AG22" s="108">
        <f t="shared" si="464"/>
        <v>-2.7396637464490298E-2</v>
      </c>
      <c r="AH22" s="215">
        <v>117.619</v>
      </c>
      <c r="AI22" s="108">
        <f t="shared" si="464"/>
        <v>9.9483620489504405E-5</v>
      </c>
      <c r="AJ22" s="167">
        <v>129.5702</v>
      </c>
      <c r="AK22" s="108">
        <f t="shared" ref="AK22:AO22" si="465">AJ22/BK22-1</f>
        <v>4.0117136419135301E-2</v>
      </c>
      <c r="AL22" s="215">
        <v>114.6044</v>
      </c>
      <c r="AM22" s="108">
        <f t="shared" si="465"/>
        <v>-9.2807889260318494E-2</v>
      </c>
      <c r="AN22" s="215">
        <v>104.8242</v>
      </c>
      <c r="AO22" s="108">
        <f t="shared" si="465"/>
        <v>-0.16480065015775899</v>
      </c>
      <c r="AP22" s="109">
        <f t="shared" si="14"/>
        <v>1567.2548999999999</v>
      </c>
      <c r="AQ22" s="108">
        <f t="shared" si="15"/>
        <v>-2.5782721849824199E-2</v>
      </c>
      <c r="AR22" s="110"/>
      <c r="AS22" s="216">
        <v>142.73230000000001</v>
      </c>
      <c r="AT22" s="111">
        <v>2.29616171606517E-2</v>
      </c>
      <c r="AU22" s="217">
        <v>153.58410000000001</v>
      </c>
      <c r="AV22" s="111">
        <f t="shared" ref="AV22:AZ22" si="466">AU22/BV22-1</f>
        <v>0.12162082224194</v>
      </c>
      <c r="AW22" s="217">
        <v>140.4058</v>
      </c>
      <c r="AX22" s="111">
        <f t="shared" si="466"/>
        <v>1.67179470097489E-2</v>
      </c>
      <c r="AY22" s="115">
        <v>146.6711</v>
      </c>
      <c r="AZ22" s="111">
        <f t="shared" si="466"/>
        <v>6.4336469160815299E-2</v>
      </c>
      <c r="BA22" s="218">
        <v>148.1191</v>
      </c>
      <c r="BB22" s="111">
        <f t="shared" ref="BB22:BF22" si="467">BA22/CB22-1</f>
        <v>7.3038815982309196E-3</v>
      </c>
      <c r="BC22" s="219">
        <v>130.17140000000001</v>
      </c>
      <c r="BD22" s="111">
        <f t="shared" si="467"/>
        <v>-0.11324726354195901</v>
      </c>
      <c r="BE22" s="219">
        <v>125.4615</v>
      </c>
      <c r="BF22" s="111">
        <f t="shared" si="467"/>
        <v>-0.14467243513877601</v>
      </c>
      <c r="BG22" s="219">
        <v>127.57040000000001</v>
      </c>
      <c r="BH22" s="111">
        <f t="shared" ref="BH22:BL22" si="468">BG22/CH22-1</f>
        <v>-0.13865939983849501</v>
      </c>
      <c r="BI22" s="219">
        <v>117.6073</v>
      </c>
      <c r="BJ22" s="111">
        <f t="shared" si="468"/>
        <v>-0.192697800787208</v>
      </c>
      <c r="BK22" s="219">
        <v>124.5727</v>
      </c>
      <c r="BL22" s="111">
        <f t="shared" si="468"/>
        <v>-0.193196625967923</v>
      </c>
      <c r="BM22" s="219">
        <v>126.3287</v>
      </c>
      <c r="BN22" s="111">
        <f t="shared" si="415"/>
        <v>-0.14060764216038801</v>
      </c>
      <c r="BO22" s="219">
        <v>125.508</v>
      </c>
      <c r="BP22" s="111">
        <f t="shared" si="416"/>
        <v>-0.115679379168989</v>
      </c>
      <c r="BQ22" s="110">
        <f t="shared" si="24"/>
        <v>1608.7324000000001</v>
      </c>
      <c r="BR22" s="111">
        <f t="shared" si="399"/>
        <v>-7.0095266061155098E-2</v>
      </c>
      <c r="BS22" s="114"/>
      <c r="BT22" s="216">
        <v>139.52850000000001</v>
      </c>
      <c r="BU22" s="111">
        <f t="shared" si="25"/>
        <v>-0.25752776917501802</v>
      </c>
      <c r="BV22" s="216">
        <v>136.93049999999999</v>
      </c>
      <c r="BW22" s="111">
        <f t="shared" si="26"/>
        <v>-0.241518840098043</v>
      </c>
      <c r="BX22" s="311">
        <v>138.09710000000001</v>
      </c>
      <c r="BY22" s="111">
        <f t="shared" si="27"/>
        <v>-0.17955815219070301</v>
      </c>
      <c r="BZ22" s="116">
        <v>137.80520000000001</v>
      </c>
      <c r="CA22" s="111">
        <v>-0.100689597563992</v>
      </c>
      <c r="CB22" s="222">
        <v>147.04509999999999</v>
      </c>
      <c r="CC22" s="111">
        <f t="shared" si="29"/>
        <v>-8.7615416928043602E-2</v>
      </c>
      <c r="CD22" s="222">
        <v>146.79560000000001</v>
      </c>
      <c r="CE22" s="111">
        <f t="shared" si="30"/>
        <v>-9.8463841973416205E-2</v>
      </c>
      <c r="CF22" s="223">
        <v>146.6824</v>
      </c>
      <c r="CG22" s="111">
        <f t="shared" si="31"/>
        <v>-0.10155155611934</v>
      </c>
      <c r="CH22" s="110">
        <v>148.10679999999999</v>
      </c>
      <c r="CI22" s="111">
        <f t="shared" si="33"/>
        <v>0.10153270382997499</v>
      </c>
      <c r="CJ22" s="110">
        <f>137.3068+CJ24</f>
        <v>145.67939999999999</v>
      </c>
      <c r="CK22" s="111">
        <f t="shared" si="34"/>
        <v>-1.9622437333103499E-2</v>
      </c>
      <c r="CL22" s="110">
        <f>145.8193+CL24</f>
        <v>154.40280000000001</v>
      </c>
      <c r="CM22" s="111">
        <f t="shared" si="35"/>
        <v>0.20996320806836499</v>
      </c>
      <c r="CN22" s="110">
        <v>146.99770000000001</v>
      </c>
      <c r="CO22" s="111">
        <f t="shared" si="36"/>
        <v>0.51473905377819995</v>
      </c>
      <c r="CP22" s="115">
        <v>141.92590000000001</v>
      </c>
      <c r="CQ22" s="111">
        <f t="shared" si="37"/>
        <v>0.70964780936388405</v>
      </c>
      <c r="CR22" s="117">
        <f t="shared" si="38"/>
        <v>1729.9970000000001</v>
      </c>
      <c r="CS22" s="111">
        <f t="shared" si="39"/>
        <v>-2.1487603866725699E-2</v>
      </c>
      <c r="CT22" s="118">
        <f t="shared" si="40"/>
        <v>-3.4502580652622503E-2</v>
      </c>
      <c r="CU22" s="118"/>
      <c r="CV22" s="225">
        <v>187.92420000000001</v>
      </c>
      <c r="CW22" s="216">
        <v>180.5325</v>
      </c>
      <c r="CX22" s="216">
        <v>168.32040000000001</v>
      </c>
      <c r="CY22" s="216">
        <v>153.23429999999999</v>
      </c>
      <c r="CZ22" s="110">
        <v>161.16569999999999</v>
      </c>
      <c r="DA22" s="110">
        <v>162.82830000000001</v>
      </c>
      <c r="DB22" s="110">
        <v>163.2619</v>
      </c>
      <c r="DC22" s="110">
        <v>134.45519999999999</v>
      </c>
      <c r="DD22" s="110">
        <v>148.59520000000001</v>
      </c>
      <c r="DE22" s="110">
        <v>127.6095</v>
      </c>
      <c r="DF22" s="110">
        <v>97.044899999999998</v>
      </c>
      <c r="DG22" s="110">
        <v>83.014700000000005</v>
      </c>
      <c r="DH22" s="115">
        <v>1767.9867999999999</v>
      </c>
      <c r="DI22" s="121">
        <v>-0.23012126029045499</v>
      </c>
      <c r="DJ22" s="122"/>
      <c r="DK22" s="226">
        <v>215.16579999999999</v>
      </c>
      <c r="DL22" s="124">
        <f t="shared" ref="DL22:DL29" si="469">(DK22-DT22)/DT22</f>
        <v>0.11479960727118201</v>
      </c>
      <c r="DM22" s="312">
        <v>216.1841</v>
      </c>
      <c r="DN22" s="313"/>
      <c r="DO22" s="312">
        <v>222.02379999999999</v>
      </c>
      <c r="DP22" s="126">
        <f t="shared" si="43"/>
        <v>17.5019833333333</v>
      </c>
      <c r="DQ22" s="127">
        <f t="shared" si="44"/>
        <v>653.37369999999999</v>
      </c>
      <c r="DR22" s="312">
        <v>222.40960000000001</v>
      </c>
      <c r="DS22" s="126">
        <f t="shared" ref="DS22:DW22" si="470">(DR22-ER22)/ER22</f>
        <v>4.4246243902439</v>
      </c>
      <c r="DT22" s="312">
        <v>193.0085</v>
      </c>
      <c r="DU22" s="126">
        <f t="shared" si="470"/>
        <v>3.6733292978208198</v>
      </c>
      <c r="DV22" s="312">
        <v>191.54329999999999</v>
      </c>
      <c r="DW22" s="126">
        <f t="shared" si="470"/>
        <v>4.3955859154929602</v>
      </c>
      <c r="DX22" s="312">
        <v>196.7099</v>
      </c>
      <c r="DY22" s="126">
        <f t="shared" ref="DY22:EC22" si="471">(DX22-EX22)/EX22</f>
        <v>3.7313785008514602</v>
      </c>
      <c r="DZ22" s="312">
        <v>163.66229999999999</v>
      </c>
      <c r="EA22" s="126">
        <f t="shared" si="471"/>
        <v>-0.27276358838979797</v>
      </c>
      <c r="EB22" s="312">
        <v>162.82239999999999</v>
      </c>
      <c r="EC22" s="126">
        <f t="shared" si="471"/>
        <v>-0.247152473189276</v>
      </c>
      <c r="ED22" s="312">
        <v>173.86150000000001</v>
      </c>
      <c r="EE22" s="126">
        <f t="shared" ref="EE22:EI22" si="472">(ED22-FD22)/FD22</f>
        <v>-0.30294827163854698</v>
      </c>
      <c r="EF22" s="312">
        <v>169.88560000000001</v>
      </c>
      <c r="EG22" s="126">
        <f t="shared" si="472"/>
        <v>-0.28780308664385501</v>
      </c>
      <c r="EH22" s="312">
        <v>169.17160000000001</v>
      </c>
      <c r="EI22" s="126">
        <f t="shared" si="472"/>
        <v>-0.264852622096452</v>
      </c>
      <c r="EJ22" s="125">
        <f t="shared" si="225"/>
        <v>2296.4484000000002</v>
      </c>
      <c r="EK22" s="126">
        <f t="shared" si="52"/>
        <v>9.7320227886493901E-2</v>
      </c>
      <c r="EL22" s="314">
        <v>762</v>
      </c>
      <c r="EM22" s="126">
        <f t="shared" ref="EM22:EM29" si="473">(EL22-FL22)/FL22</f>
        <v>-5.22388059701493E-2</v>
      </c>
      <c r="EN22" s="312">
        <v>0</v>
      </c>
      <c r="EO22" s="126">
        <f t="shared" ref="EO22:EO29" si="474">(EN22-FM22)/FM22</f>
        <v>-1</v>
      </c>
      <c r="EP22" s="312">
        <v>12</v>
      </c>
      <c r="EQ22" s="126">
        <f t="shared" ref="EQ22:EQ29" si="475">(EP22-FN22)/FN22</f>
        <v>-0.98557692307692302</v>
      </c>
      <c r="ER22" s="312">
        <v>41</v>
      </c>
      <c r="ES22" s="126">
        <f t="shared" ref="ES22:ES29" si="476">(ER22-FO22)/FO22</f>
        <v>-0.94695989650711498</v>
      </c>
      <c r="ET22" s="312">
        <v>41.3</v>
      </c>
      <c r="EU22" s="126">
        <f t="shared" ref="EU22:EU29" si="477">(ET22-FP22)/FP22</f>
        <v>-0.94507978723404296</v>
      </c>
      <c r="EV22" s="312">
        <v>35.5</v>
      </c>
      <c r="EW22" s="126">
        <f t="shared" ref="EW22:EW29" si="478">(EV22-FQ22)/FQ22</f>
        <v>-0.94697535474234495</v>
      </c>
      <c r="EX22" s="312">
        <v>41.575600000000001</v>
      </c>
      <c r="EY22" s="126">
        <f t="shared" ref="EY22:EY29" si="479">(EX22-FR22)/FR22</f>
        <v>-0.94077549857549903</v>
      </c>
      <c r="EZ22" s="312">
        <v>225.04689999999999</v>
      </c>
      <c r="FA22" s="126">
        <f t="shared" ref="FA22:FA29" si="480">(EZ22-FS22)/FS22</f>
        <v>-0.71549064475347701</v>
      </c>
      <c r="FB22" s="312">
        <v>216.27539999999999</v>
      </c>
      <c r="FC22" s="126">
        <f t="shared" ref="FC22:FC29" si="481">(FB22-FT22)/FT22</f>
        <v>-0.73816537530266302</v>
      </c>
      <c r="FD22" s="312">
        <v>249.42410000000001</v>
      </c>
      <c r="FE22" s="126">
        <f t="shared" ref="FE22:FI22" si="482">(FD22-FU22)/FU22</f>
        <v>-0.70306654761904797</v>
      </c>
      <c r="FF22" s="312">
        <v>238.53739999999999</v>
      </c>
      <c r="FG22" s="126">
        <f t="shared" si="482"/>
        <v>-0.67895370121130505</v>
      </c>
      <c r="FH22" s="312">
        <v>230.11930000000001</v>
      </c>
      <c r="FI22" s="126">
        <f t="shared" si="482"/>
        <v>-0.66405941605839403</v>
      </c>
      <c r="FJ22" s="129">
        <f t="shared" si="67"/>
        <v>2092.7786999999998</v>
      </c>
      <c r="FK22" s="126">
        <f t="shared" ref="FK22:FK29" si="483">(FJ22-(FL22+FM22+FN22+FO22+FP22+FQ22+FR22+FS22+FT22+FU22+FW22+FY22))/(FL22+FM22+FN22+FO22+FP22+FQ22+FR22+FS22+FT22+FU22+FW22+FY22)</f>
        <v>-0.78126169845832205</v>
      </c>
      <c r="FL22" s="67">
        <v>804</v>
      </c>
      <c r="FM22" s="67">
        <v>1150</v>
      </c>
      <c r="FN22" s="67">
        <v>832</v>
      </c>
      <c r="FO22" s="67">
        <v>773</v>
      </c>
      <c r="FP22" s="67">
        <v>752</v>
      </c>
      <c r="FQ22" s="67">
        <v>669.5</v>
      </c>
      <c r="FR22" s="315">
        <v>702</v>
      </c>
      <c r="FS22" s="132" t="s">
        <v>2601</v>
      </c>
      <c r="FT22" s="132" t="s">
        <v>2602</v>
      </c>
      <c r="FU22" s="132" t="s">
        <v>2603</v>
      </c>
      <c r="FV22" s="133">
        <f t="shared" ref="FV22:FZ22" si="484">(FU22-GW22)/GW22</f>
        <v>-8.8937093275488099E-2</v>
      </c>
      <c r="FW22" s="132" t="s">
        <v>2604</v>
      </c>
      <c r="FX22" s="133">
        <f t="shared" si="484"/>
        <v>-4.1290322580645203E-2</v>
      </c>
      <c r="FY22" s="132" t="s">
        <v>2605</v>
      </c>
      <c r="FZ22" s="133">
        <f t="shared" si="484"/>
        <v>-8.0536912751677805E-2</v>
      </c>
      <c r="GA22" s="134">
        <f t="shared" ref="GA22:GA29" si="485">FL22+FM22+FN22+FO22+FP22+FQ22+FR22+FS22+FT22+FU22+FW22+FY22</f>
        <v>9567.5</v>
      </c>
      <c r="GB22" s="135">
        <f t="shared" ref="GB22:GB29" si="486">(GA22-HC22)/HC22</f>
        <v>-0.10071435285271201</v>
      </c>
      <c r="GC22" s="79"/>
      <c r="GD22" s="316"/>
      <c r="GE22" s="137">
        <v>864</v>
      </c>
      <c r="GF22" s="133">
        <f t="shared" ref="GF22:GJ22" si="487">(GE22-HH22)/HH22</f>
        <v>-5.7797164667393701E-2</v>
      </c>
      <c r="GG22" s="130">
        <v>1240</v>
      </c>
      <c r="GH22" s="133">
        <f t="shared" si="487"/>
        <v>-4.7619047619047603E-2</v>
      </c>
      <c r="GI22" s="67">
        <v>945</v>
      </c>
      <c r="GJ22" s="133">
        <f t="shared" si="487"/>
        <v>-4.92957746478873E-2</v>
      </c>
      <c r="GK22" s="67">
        <v>863</v>
      </c>
      <c r="GL22" s="133">
        <f t="shared" ref="GL22:GL29" si="488">(GK22-HN22)/HN22</f>
        <v>-4.7461368653421598E-2</v>
      </c>
      <c r="GM22" s="67">
        <v>884</v>
      </c>
      <c r="GN22" s="133">
        <f t="shared" ref="GN22:GN29" si="489">(GM22-HP22)/HP22</f>
        <v>-4.4324324324324302E-2</v>
      </c>
      <c r="GO22" s="231">
        <v>795</v>
      </c>
      <c r="GP22" s="133">
        <f t="shared" ref="GP22:GT22" si="490">(GO22-HS22)/HS22</f>
        <v>-4.4471153846153799E-2</v>
      </c>
      <c r="GQ22" s="130">
        <v>807</v>
      </c>
      <c r="GR22" s="133">
        <f t="shared" si="490"/>
        <v>-3.1212484993997602E-2</v>
      </c>
      <c r="GS22" s="130">
        <v>890</v>
      </c>
      <c r="GT22" s="133">
        <f t="shared" si="490"/>
        <v>-3.1556039173014097E-2</v>
      </c>
      <c r="GU22" s="130">
        <v>909</v>
      </c>
      <c r="GV22" s="133">
        <f t="shared" ref="GV22:GZ22" si="491">(GU22-HY22)/HY22</f>
        <v>-1.7297297297297301E-2</v>
      </c>
      <c r="GW22" s="130">
        <v>922</v>
      </c>
      <c r="GX22" s="133">
        <f t="shared" si="491"/>
        <v>-4.6535677352637E-2</v>
      </c>
      <c r="GY22" s="130">
        <v>775</v>
      </c>
      <c r="GZ22" s="133">
        <f t="shared" si="491"/>
        <v>-4.5566502463054201E-2</v>
      </c>
      <c r="HA22" s="130">
        <v>745</v>
      </c>
      <c r="HB22" s="133">
        <f t="shared" ref="HB22:HB29" si="492">(HA22-IE22)/IE22</f>
        <v>-4.8531289910600302E-2</v>
      </c>
      <c r="HC22" s="130">
        <f t="shared" ref="HC22:HC29" si="493">GE22+GG22+GI22+GK22+GM22+GO22+GQ22+GS22+GU22+GW22+GY22+HA22</f>
        <v>10639</v>
      </c>
      <c r="HD22" s="130">
        <f t="shared" ref="HD22:HD29" si="494">HA22+GY22+GW22+GU22+GS22+GQ22+GO22+GM22+GK22+GI22+GG22+GE22</f>
        <v>10639</v>
      </c>
      <c r="HE22" s="135"/>
      <c r="HF22" s="122"/>
      <c r="HG22" s="263"/>
      <c r="HH22" s="137">
        <v>917</v>
      </c>
      <c r="HI22" s="138">
        <f t="shared" ref="HI22:HM22" si="495">(HH22-IJ22)/IJ22</f>
        <v>2.1158129175946502E-2</v>
      </c>
      <c r="HJ22" s="233">
        <v>1302</v>
      </c>
      <c r="HK22" s="138">
        <f t="shared" si="495"/>
        <v>2.0376175548589299E-2</v>
      </c>
      <c r="HL22" s="233">
        <v>994</v>
      </c>
      <c r="HM22" s="237">
        <f t="shared" si="495"/>
        <v>1.3251783893985699E-2</v>
      </c>
      <c r="HN22" s="235">
        <v>906</v>
      </c>
      <c r="HO22" s="236">
        <f t="shared" ref="HO22:HO29" si="496">(HN22-IP22)/IP22</f>
        <v>1.00334448160535E-2</v>
      </c>
      <c r="HP22" s="235">
        <v>925</v>
      </c>
      <c r="HQ22" s="236">
        <f t="shared" ref="HQ22:HQ29" si="497">(HP22-IR22)/IR22</f>
        <v>1.0928961748633901E-2</v>
      </c>
      <c r="HR22" s="237"/>
      <c r="HS22" s="235">
        <v>832</v>
      </c>
      <c r="HT22" s="236">
        <f t="shared" ref="HT22:HX22" si="498">(HS22-IT22)/IT22</f>
        <v>1.09356014580802E-2</v>
      </c>
      <c r="HU22" s="235">
        <v>833</v>
      </c>
      <c r="HV22" s="236">
        <f t="shared" si="498"/>
        <v>1.09223300970874E-2</v>
      </c>
      <c r="HW22" s="235">
        <v>919</v>
      </c>
      <c r="HX22" s="149">
        <f t="shared" si="498"/>
        <v>1.1001100110011E-2</v>
      </c>
      <c r="HY22" s="235">
        <v>925</v>
      </c>
      <c r="HZ22" s="149">
        <f t="shared" ref="HZ22:ID22" si="499">(HY22-IZ22)/IZ22</f>
        <v>9.8253275109170292E-3</v>
      </c>
      <c r="IA22" s="235">
        <v>967</v>
      </c>
      <c r="IB22" s="149">
        <f t="shared" si="499"/>
        <v>1.04493207941484E-2</v>
      </c>
      <c r="IC22" s="235">
        <v>812</v>
      </c>
      <c r="ID22" s="149">
        <f t="shared" si="499"/>
        <v>1.1207970112079701E-2</v>
      </c>
      <c r="IE22" s="235">
        <v>783</v>
      </c>
      <c r="IF22" s="71">
        <f t="shared" ref="IF22:IF29" si="500">(IE22-JF22)/JF22</f>
        <v>1.0322580645161301E-2</v>
      </c>
      <c r="IG22" s="150">
        <f t="shared" ref="IG22:IG29" si="501">HH22+HJ22+HL22+HN22+HP22+HS22+HU22+HW22+HY22+IA22+IC22+IE22</f>
        <v>11115</v>
      </c>
      <c r="IH22" s="295"/>
      <c r="II22" s="80"/>
      <c r="IJ22" s="317">
        <v>898</v>
      </c>
      <c r="IK22" s="68">
        <f t="shared" ref="IK22:IK29" si="502">IJ22/JI22-1</f>
        <v>3.8750722961249401E-2</v>
      </c>
      <c r="IL22" s="187">
        <v>1276</v>
      </c>
      <c r="IM22" s="68">
        <f t="shared" ref="IM22:IM29" si="503">IL22/JJ22-1</f>
        <v>3.66735453260323E-2</v>
      </c>
      <c r="IN22" s="318">
        <v>981</v>
      </c>
      <c r="IO22" s="154">
        <f t="shared" ref="IO22:IO29" si="504">(IN22-JK22)/JK22</f>
        <v>3.4777380462643601E-2</v>
      </c>
      <c r="IP22" s="319">
        <v>897</v>
      </c>
      <c r="IQ22" s="68">
        <f t="shared" ref="IQ22:IQ29" si="505">(IP22-JL22)/JL22</f>
        <v>2.0789093698051E-2</v>
      </c>
      <c r="IR22" s="319">
        <v>915</v>
      </c>
      <c r="IS22" s="68">
        <f t="shared" ref="IS22:IS29" si="506">(IR22-JM22)/JM22</f>
        <v>2.1674970621115799E-2</v>
      </c>
      <c r="IT22" s="319">
        <v>823</v>
      </c>
      <c r="IU22" s="244">
        <f t="shared" ref="IU22:IU29" si="507">(IT22-JN22)/JN22</f>
        <v>2.04334672419779E-2</v>
      </c>
      <c r="IV22" s="320">
        <v>824</v>
      </c>
      <c r="IW22" s="244">
        <f t="shared" ref="IW22:IW29" si="508">(IV22-JO22)/JO22</f>
        <v>1.4690851773861801E-2</v>
      </c>
      <c r="IX22" s="241">
        <v>909</v>
      </c>
      <c r="IY22" s="244">
        <f t="shared" ref="IY22:IY29" si="509">(IX22-JP22)/JP22</f>
        <v>2.06032781406317E-2</v>
      </c>
      <c r="IZ22" s="241">
        <v>916</v>
      </c>
      <c r="JA22" s="242">
        <f t="shared" ref="JA22:JA29" si="510">(IZ22-JQ22)/JQ22</f>
        <v>2.1529422990473598E-2</v>
      </c>
      <c r="JB22" s="241">
        <v>957</v>
      </c>
      <c r="JC22" s="244">
        <f t="shared" ref="JC22:JC29" si="511">(JB22-JR22)/JR22</f>
        <v>6.6358203823021896E-3</v>
      </c>
      <c r="JD22" s="160">
        <v>803</v>
      </c>
      <c r="JE22" s="138">
        <f t="shared" ref="JE22:JE29" si="512">(JD22-JS22)/JS22</f>
        <v>-3.57434940620441E-2</v>
      </c>
      <c r="JF22" s="245">
        <v>775</v>
      </c>
      <c r="JG22" s="138">
        <f t="shared" ref="JG22:JG29" si="513">(JF22-JT22)/JT22</f>
        <v>-9.6999708709583493E-2</v>
      </c>
      <c r="JH22" s="308">
        <v>10865.3518376415</v>
      </c>
      <c r="JI22" s="308">
        <v>864.5</v>
      </c>
      <c r="JJ22" s="308">
        <v>1230.8599999999999</v>
      </c>
      <c r="JK22" s="308">
        <v>948.03</v>
      </c>
      <c r="JL22" s="308">
        <v>878.73195896951097</v>
      </c>
      <c r="JM22" s="308">
        <v>895.58815309308795</v>
      </c>
      <c r="JN22" s="308">
        <v>806.52</v>
      </c>
      <c r="JO22" s="308">
        <v>812.07</v>
      </c>
      <c r="JP22" s="308">
        <v>890.64969657558402</v>
      </c>
      <c r="JQ22" s="308">
        <v>896.69468092114096</v>
      </c>
      <c r="JR22" s="308">
        <v>950.69138274510101</v>
      </c>
      <c r="JS22" s="308">
        <v>832.76596533709903</v>
      </c>
      <c r="JT22" s="308">
        <v>858.25</v>
      </c>
    </row>
    <row r="23" spans="1:280" ht="28.8">
      <c r="A23" s="417"/>
      <c r="B23" s="160" t="s">
        <v>2539</v>
      </c>
      <c r="C23" s="246">
        <v>10120.851699999999</v>
      </c>
      <c r="D23" s="108">
        <f t="shared" ref="D23:H23" si="514">C23/R23-1</f>
        <v>-0.33648557238818</v>
      </c>
      <c r="E23" s="215">
        <v>16615.755099999998</v>
      </c>
      <c r="F23" s="108">
        <f t="shared" si="514"/>
        <v>4.3518824217806201E-2</v>
      </c>
      <c r="G23" s="215">
        <v>15869.8464</v>
      </c>
      <c r="H23" s="108">
        <f t="shared" si="514"/>
        <v>0.122628715685888</v>
      </c>
      <c r="I23" s="215">
        <v>14345.650799999999</v>
      </c>
      <c r="J23" s="108">
        <f t="shared" ref="J23:N23" si="515">I23/X23-1</f>
        <v>-6.4835666443527104E-2</v>
      </c>
      <c r="K23" s="215">
        <v>14014.5296</v>
      </c>
      <c r="L23" s="108">
        <f t="shared" si="515"/>
        <v>-3.5094332316707E-2</v>
      </c>
      <c r="M23" s="215">
        <v>11627.775299999999</v>
      </c>
      <c r="N23" s="108">
        <f t="shared" si="515"/>
        <v>-0.111133791855893</v>
      </c>
      <c r="O23" s="107">
        <f t="shared" si="4"/>
        <v>82594.408899999995</v>
      </c>
      <c r="P23" s="108">
        <f t="shared" si="5"/>
        <v>-6.4177385848367893E-2</v>
      </c>
      <c r="Q23" s="108"/>
      <c r="R23" s="162">
        <v>15253.401099999999</v>
      </c>
      <c r="S23" s="108">
        <f t="shared" ref="S23:W23" si="516">R23/AS23-1</f>
        <v>0.36609719295321203</v>
      </c>
      <c r="T23" s="162">
        <v>15922.813</v>
      </c>
      <c r="U23" s="163">
        <f t="shared" si="516"/>
        <v>0.169993199419713</v>
      </c>
      <c r="V23" s="246">
        <v>14136.326800000001</v>
      </c>
      <c r="W23" s="163">
        <f t="shared" si="516"/>
        <v>0.11600455479750101</v>
      </c>
      <c r="X23" s="246">
        <v>15340.245864</v>
      </c>
      <c r="Y23" s="163">
        <f t="shared" ref="Y23:AC23" si="517">X23/AY23-1</f>
        <v>0.13765719674931901</v>
      </c>
      <c r="Z23" s="246">
        <v>14524.2484</v>
      </c>
      <c r="AA23" s="163">
        <f t="shared" si="517"/>
        <v>0.13551530336931999</v>
      </c>
      <c r="AB23" s="246">
        <v>13081.581</v>
      </c>
      <c r="AC23" s="163">
        <f t="shared" si="517"/>
        <v>0.14905557860855201</v>
      </c>
      <c r="AD23" s="246">
        <v>13740.179</v>
      </c>
      <c r="AE23" s="163">
        <f t="shared" ref="AE23:AI23" si="518">AD23/BE23-1</f>
        <v>9.4994716338390406E-2</v>
      </c>
      <c r="AF23" s="246">
        <v>13762.238600000001</v>
      </c>
      <c r="AG23" s="163">
        <f t="shared" si="518"/>
        <v>5.2920771780207397E-2</v>
      </c>
      <c r="AH23" s="246">
        <v>12615.686799999999</v>
      </c>
      <c r="AI23" s="163">
        <f t="shared" si="518"/>
        <v>0.15183294697399199</v>
      </c>
      <c r="AJ23" s="246">
        <v>14007.3104</v>
      </c>
      <c r="AK23" s="163">
        <f t="shared" ref="AK23:AO23" si="519">AJ23/BK23-1</f>
        <v>0.113111329159723</v>
      </c>
      <c r="AL23" s="246">
        <v>12472.8922</v>
      </c>
      <c r="AM23" s="163">
        <f t="shared" si="519"/>
        <v>-1.7446043992811501E-3</v>
      </c>
      <c r="AN23" s="246">
        <v>10530.509172</v>
      </c>
      <c r="AO23" s="163">
        <f t="shared" si="519"/>
        <v>-3.1343806562221702E-2</v>
      </c>
      <c r="AP23" s="109">
        <f t="shared" si="14"/>
        <v>165387.432336</v>
      </c>
      <c r="AQ23" s="108">
        <f t="shared" si="15"/>
        <v>0.120338146197508</v>
      </c>
      <c r="AR23" s="110"/>
      <c r="AS23" s="247">
        <v>11165.677799999999</v>
      </c>
      <c r="AT23" s="108">
        <v>7.9430972071010505E-2</v>
      </c>
      <c r="AU23" s="246">
        <v>13609.320984</v>
      </c>
      <c r="AV23" s="163">
        <f t="shared" ref="AV23:AZ23" si="520">AU23/BV23-1</f>
        <v>5.8472921313482501E-2</v>
      </c>
      <c r="AW23" s="246">
        <v>12666.907800000001</v>
      </c>
      <c r="AX23" s="163">
        <f t="shared" si="520"/>
        <v>0.109756729426479</v>
      </c>
      <c r="AY23" s="166">
        <v>13484.066999999999</v>
      </c>
      <c r="AZ23" s="163">
        <f t="shared" si="520"/>
        <v>0.167908052174985</v>
      </c>
      <c r="BA23" s="251">
        <v>12790.887412</v>
      </c>
      <c r="BB23" s="163">
        <f t="shared" ref="BB23:BF23" si="521">BA23/CB23-1</f>
        <v>0.114466056363848</v>
      </c>
      <c r="BC23" s="166">
        <v>11384.6373</v>
      </c>
      <c r="BD23" s="163">
        <f t="shared" si="521"/>
        <v>-1.53567565295354E-3</v>
      </c>
      <c r="BE23" s="166">
        <v>12548.169223999999</v>
      </c>
      <c r="BF23" s="163">
        <f t="shared" si="521"/>
        <v>-0.12626607727419201</v>
      </c>
      <c r="BG23" s="166">
        <v>13070.535760000001</v>
      </c>
      <c r="BH23" s="163">
        <f t="shared" ref="BH23:BL23" si="522">BG23/CH23-1</f>
        <v>-4.9130230259572298E-2</v>
      </c>
      <c r="BI23" s="166">
        <v>10952.70528</v>
      </c>
      <c r="BJ23" s="163">
        <f t="shared" si="522"/>
        <v>-9.92486604016449E-2</v>
      </c>
      <c r="BK23" s="166">
        <v>12583.925824</v>
      </c>
      <c r="BL23" s="163">
        <f t="shared" si="522"/>
        <v>-5.25062134658109E-2</v>
      </c>
      <c r="BM23" s="166">
        <v>12494.690492</v>
      </c>
      <c r="BN23" s="163">
        <f t="shared" si="415"/>
        <v>1.13732594331717E-3</v>
      </c>
      <c r="BO23" s="166">
        <v>10871.255708000001</v>
      </c>
      <c r="BP23" s="163">
        <f t="shared" si="416"/>
        <v>3.5369775650904399E-2</v>
      </c>
      <c r="BQ23" s="107">
        <f t="shared" si="24"/>
        <v>147622.78058399999</v>
      </c>
      <c r="BR23" s="108">
        <f t="shared" si="399"/>
        <v>1.41083388257099E-2</v>
      </c>
      <c r="BS23" s="165"/>
      <c r="BT23" s="247">
        <v>10344.0406</v>
      </c>
      <c r="BU23" s="163">
        <f t="shared" si="25"/>
        <v>-0.23063522638819201</v>
      </c>
      <c r="BV23" s="247">
        <v>12857.5051</v>
      </c>
      <c r="BW23" s="108">
        <f t="shared" si="26"/>
        <v>-0.16111049965556801</v>
      </c>
      <c r="BX23" s="107">
        <v>11414.1302</v>
      </c>
      <c r="BY23" s="108">
        <f t="shared" si="27"/>
        <v>0.135209057094616</v>
      </c>
      <c r="BZ23" s="167">
        <v>11545.486800000001</v>
      </c>
      <c r="CA23" s="108">
        <v>0.22571959818051199</v>
      </c>
      <c r="CB23" s="202">
        <v>11477.144</v>
      </c>
      <c r="CC23" s="108">
        <f t="shared" si="29"/>
        <v>7.5629809808786599E-2</v>
      </c>
      <c r="CD23" s="202">
        <v>11402.147300000001</v>
      </c>
      <c r="CE23" s="108">
        <f t="shared" si="30"/>
        <v>-2.1532715131427102E-3</v>
      </c>
      <c r="CF23" s="246">
        <v>14361.5452</v>
      </c>
      <c r="CG23" s="108">
        <f t="shared" si="31"/>
        <v>0.141881704608111</v>
      </c>
      <c r="CH23" s="107">
        <v>13745.8737</v>
      </c>
      <c r="CI23" s="108">
        <f t="shared" si="33"/>
        <v>0.41901864595864602</v>
      </c>
      <c r="CJ23" s="107">
        <f>11938.0841+CJ25</f>
        <v>12159.521500000001</v>
      </c>
      <c r="CK23" s="108">
        <f t="shared" si="34"/>
        <v>0.19750066458485699</v>
      </c>
      <c r="CL23" s="107">
        <f>13053.922+CL25</f>
        <v>13281.275299999999</v>
      </c>
      <c r="CM23" s="108">
        <f t="shared" si="35"/>
        <v>0.81276096115859697</v>
      </c>
      <c r="CN23" s="107">
        <v>12480.4961</v>
      </c>
      <c r="CO23" s="108">
        <f t="shared" si="36"/>
        <v>1.53078171056483</v>
      </c>
      <c r="CP23" s="168">
        <v>10499.877399999999</v>
      </c>
      <c r="CQ23" s="108">
        <f t="shared" si="37"/>
        <v>1.2912261923816699</v>
      </c>
      <c r="CR23" s="169">
        <f t="shared" si="38"/>
        <v>145569.04319999999</v>
      </c>
      <c r="CS23" s="108">
        <f t="shared" si="39"/>
        <v>0.217118508000257</v>
      </c>
      <c r="CT23" s="170">
        <f t="shared" si="40"/>
        <v>-0.158697113009795</v>
      </c>
      <c r="CU23" s="170"/>
      <c r="CV23" s="268">
        <v>13444.910599999999</v>
      </c>
      <c r="CW23" s="247">
        <v>15326.8161</v>
      </c>
      <c r="CX23" s="247">
        <v>10054.6504</v>
      </c>
      <c r="CY23" s="109">
        <v>9419.3539999999994</v>
      </c>
      <c r="CZ23" s="162">
        <v>10670.161700000001</v>
      </c>
      <c r="DA23" s="162">
        <v>11426.752200000001</v>
      </c>
      <c r="DB23" s="107">
        <v>12577.0867</v>
      </c>
      <c r="DC23" s="107">
        <v>9686.8873000000003</v>
      </c>
      <c r="DD23" s="107">
        <v>10154.0833</v>
      </c>
      <c r="DE23" s="107">
        <v>7326.5452999999998</v>
      </c>
      <c r="DF23" s="107">
        <v>4931.4786999999997</v>
      </c>
      <c r="DG23" s="107">
        <v>4582.6454999999996</v>
      </c>
      <c r="DH23" s="168">
        <v>119601.37179999999</v>
      </c>
      <c r="DI23" s="172">
        <v>-0.26484048417025802</v>
      </c>
      <c r="DJ23" s="173"/>
      <c r="DK23" s="253">
        <v>13714.2232</v>
      </c>
      <c r="DL23" s="175">
        <f t="shared" si="469"/>
        <v>-0.144122912384126</v>
      </c>
      <c r="DM23" s="74">
        <v>14269.0026</v>
      </c>
      <c r="DN23" s="259"/>
      <c r="DO23" s="74">
        <v>16754.9696</v>
      </c>
      <c r="DP23" s="177">
        <f t="shared" si="43"/>
        <v>4.4048289032258099</v>
      </c>
      <c r="DQ23" s="178">
        <f t="shared" si="44"/>
        <v>44738.195399999997</v>
      </c>
      <c r="DR23" s="74">
        <v>16683.606</v>
      </c>
      <c r="DS23" s="177">
        <f t="shared" ref="DS23:DW23" si="523">(DR23-ER23)/ER23</f>
        <v>1.7127814634146299</v>
      </c>
      <c r="DT23" s="74">
        <v>16023.589599999999</v>
      </c>
      <c r="DU23" s="177">
        <f t="shared" si="523"/>
        <v>1.58653585149314</v>
      </c>
      <c r="DV23" s="74">
        <v>12515.6255</v>
      </c>
      <c r="DW23" s="177">
        <f t="shared" si="523"/>
        <v>1.35035220657277</v>
      </c>
      <c r="DX23" s="74">
        <v>15539.8946</v>
      </c>
      <c r="DY23" s="177">
        <f t="shared" ref="DY23:EC23" si="524">(DX23-EX23)/EX23</f>
        <v>2.1147865975876901</v>
      </c>
      <c r="DZ23" s="74">
        <v>8724.4377000000004</v>
      </c>
      <c r="EA23" s="177">
        <f t="shared" si="524"/>
        <v>-0.47517569949105698</v>
      </c>
      <c r="EB23" s="74">
        <v>12040.623600000001</v>
      </c>
      <c r="EC23" s="177">
        <f t="shared" si="524"/>
        <v>-0.33328298514723897</v>
      </c>
      <c r="ED23" s="74">
        <v>13418.4503</v>
      </c>
      <c r="EE23" s="177">
        <f t="shared" ref="EE23:EI23" si="525">(ED23-FD23)/FD23</f>
        <v>-0.33751383556268699</v>
      </c>
      <c r="EF23" s="74">
        <v>11625.880999999999</v>
      </c>
      <c r="EG23" s="177">
        <f t="shared" si="525"/>
        <v>-0.391773860776229</v>
      </c>
      <c r="EH23" s="74">
        <v>11377.3433</v>
      </c>
      <c r="EI23" s="177">
        <f t="shared" si="525"/>
        <v>-0.38122721668579201</v>
      </c>
      <c r="EJ23" s="176">
        <f t="shared" si="225"/>
        <v>162687.647</v>
      </c>
      <c r="EK23" s="177">
        <f t="shared" si="52"/>
        <v>5.1407330940983903E-2</v>
      </c>
      <c r="EL23" s="321">
        <v>36535</v>
      </c>
      <c r="EM23" s="177">
        <f t="shared" si="473"/>
        <v>-5.1900869339561402E-2</v>
      </c>
      <c r="EN23" s="74">
        <v>0</v>
      </c>
      <c r="EO23" s="177">
        <f t="shared" si="474"/>
        <v>-1</v>
      </c>
      <c r="EP23" s="74">
        <v>3100</v>
      </c>
      <c r="EQ23" s="177">
        <f t="shared" si="475"/>
        <v>-0.92003095575906102</v>
      </c>
      <c r="ER23" s="74">
        <v>6150</v>
      </c>
      <c r="ES23" s="177">
        <f t="shared" si="476"/>
        <v>-0.83102074460777597</v>
      </c>
      <c r="ET23" s="74">
        <v>6195</v>
      </c>
      <c r="EU23" s="177">
        <f t="shared" si="477"/>
        <v>-0.84151551587403095</v>
      </c>
      <c r="EV23" s="74">
        <v>5325</v>
      </c>
      <c r="EW23" s="177">
        <f t="shared" si="478"/>
        <v>-0.84567901234567899</v>
      </c>
      <c r="EX23" s="74">
        <v>4989.0720000000001</v>
      </c>
      <c r="EY23" s="177">
        <f t="shared" si="479"/>
        <v>-0.87558734196154697</v>
      </c>
      <c r="EZ23" s="74">
        <v>16623.5399</v>
      </c>
      <c r="FA23" s="177">
        <f t="shared" si="480"/>
        <v>-0.58611876260425699</v>
      </c>
      <c r="FB23" s="74">
        <v>18059.571499999998</v>
      </c>
      <c r="FC23" s="177">
        <f t="shared" si="481"/>
        <v>-0.57526877939792997</v>
      </c>
      <c r="FD23" s="74">
        <v>20254.687600000001</v>
      </c>
      <c r="FE23" s="177">
        <f t="shared" ref="FE23:FI23" si="526">(FD23-FU23)/FU23</f>
        <v>-0.49890681576408302</v>
      </c>
      <c r="FF23" s="74">
        <v>19114.4054</v>
      </c>
      <c r="FG23" s="177">
        <f t="shared" si="526"/>
        <v>-0.48071380912276901</v>
      </c>
      <c r="FH23" s="74">
        <v>18386.948499999999</v>
      </c>
      <c r="FI23" s="177">
        <f t="shared" si="526"/>
        <v>-0.50822572146888101</v>
      </c>
      <c r="FJ23" s="180">
        <f t="shared" si="67"/>
        <v>154733.2249</v>
      </c>
      <c r="FK23" s="177">
        <f t="shared" si="483"/>
        <v>-0.67214341885014195</v>
      </c>
      <c r="FL23" s="322">
        <v>38535</v>
      </c>
      <c r="FM23" s="322">
        <v>47259</v>
      </c>
      <c r="FN23" s="322">
        <v>38765</v>
      </c>
      <c r="FO23" s="322">
        <v>36395</v>
      </c>
      <c r="FP23" s="322">
        <v>39089</v>
      </c>
      <c r="FQ23" s="322">
        <v>34506</v>
      </c>
      <c r="FR23" s="86">
        <v>40101</v>
      </c>
      <c r="FS23" s="323" t="s">
        <v>2606</v>
      </c>
      <c r="FT23" s="323" t="s">
        <v>2607</v>
      </c>
      <c r="FU23" s="323" t="s">
        <v>2608</v>
      </c>
      <c r="FV23" s="184">
        <f t="shared" ref="FV23:FZ23" si="527">(FU23-GW23)/GW23</f>
        <v>-7.9688531681883404E-2</v>
      </c>
      <c r="FW23" s="323" t="s">
        <v>2609</v>
      </c>
      <c r="FX23" s="184">
        <f t="shared" si="527"/>
        <v>2.10824156009875E-2</v>
      </c>
      <c r="FY23" s="323" t="s">
        <v>2610</v>
      </c>
      <c r="FZ23" s="184">
        <f t="shared" si="527"/>
        <v>-7.1057666028969693E-2</v>
      </c>
      <c r="GA23" s="185">
        <f t="shared" si="485"/>
        <v>471954</v>
      </c>
      <c r="GB23" s="324">
        <f t="shared" si="486"/>
        <v>-8.1621096752474698E-2</v>
      </c>
      <c r="GC23" s="186"/>
      <c r="GD23" s="80"/>
      <c r="GE23" s="96">
        <v>41007</v>
      </c>
      <c r="GF23" s="177">
        <f t="shared" ref="GF23:GJ23" si="528">(GE23-HH23)/HH23</f>
        <v>-5.9472477064220201E-2</v>
      </c>
      <c r="GG23" s="181">
        <v>49390</v>
      </c>
      <c r="GH23" s="177">
        <f t="shared" si="528"/>
        <v>-5.6686657244356203E-2</v>
      </c>
      <c r="GI23" s="85">
        <v>42379</v>
      </c>
      <c r="GJ23" s="177">
        <f t="shared" si="528"/>
        <v>-5.0117673428219198E-2</v>
      </c>
      <c r="GK23" s="85">
        <v>39975</v>
      </c>
      <c r="GL23" s="177">
        <f t="shared" si="488"/>
        <v>-4.7147998951207297E-2</v>
      </c>
      <c r="GM23" s="85">
        <v>45531</v>
      </c>
      <c r="GN23" s="177">
        <f t="shared" si="489"/>
        <v>-4.3486481376441698E-2</v>
      </c>
      <c r="GO23" s="257">
        <v>39306</v>
      </c>
      <c r="GP23" s="177">
        <f t="shared" ref="GP23:GT23" si="529">(GO23-HS23)/HS23</f>
        <v>-4.8488222905420097E-2</v>
      </c>
      <c r="GQ23" s="181">
        <v>44406</v>
      </c>
      <c r="GR23" s="177">
        <f t="shared" si="529"/>
        <v>-3.5428025284010699E-2</v>
      </c>
      <c r="GS23" s="181">
        <v>44596</v>
      </c>
      <c r="GT23" s="177">
        <f t="shared" si="529"/>
        <v>-3.1490248881553197E-2</v>
      </c>
      <c r="GU23" s="181">
        <v>47090</v>
      </c>
      <c r="GV23" s="177">
        <f t="shared" ref="GV23:GZ23" si="530">(GU23-HY23)/HY23</f>
        <v>-2.1811383464894099E-2</v>
      </c>
      <c r="GW23" s="181">
        <v>43921</v>
      </c>
      <c r="GX23" s="177">
        <f t="shared" si="530"/>
        <v>-4.5216408338949202E-2</v>
      </c>
      <c r="GY23" s="181">
        <v>36049</v>
      </c>
      <c r="GZ23" s="177">
        <f t="shared" si="530"/>
        <v>-4.7557399138682697E-2</v>
      </c>
      <c r="HA23" s="181">
        <v>40249</v>
      </c>
      <c r="HB23" s="177">
        <f t="shared" si="492"/>
        <v>-4.7315849270971398E-2</v>
      </c>
      <c r="HC23" s="187">
        <f t="shared" si="493"/>
        <v>513899</v>
      </c>
      <c r="HD23" s="181">
        <f t="shared" si="494"/>
        <v>513899</v>
      </c>
      <c r="HE23" s="154"/>
      <c r="HF23" s="173"/>
      <c r="HG23" s="269"/>
      <c r="HH23" s="96">
        <v>43600</v>
      </c>
      <c r="HI23" s="151">
        <f t="shared" ref="HI23:HM23" si="531">(HH23-IJ23)/IJ23</f>
        <v>3.0245746691871501E-2</v>
      </c>
      <c r="HJ23" s="190">
        <v>52358</v>
      </c>
      <c r="HK23" s="151">
        <f t="shared" si="531"/>
        <v>2.2397531780281602E-2</v>
      </c>
      <c r="HL23" s="190">
        <v>44615</v>
      </c>
      <c r="HM23" s="193">
        <f t="shared" si="531"/>
        <v>1.56161078103303E-2</v>
      </c>
      <c r="HN23" s="258">
        <v>41953</v>
      </c>
      <c r="HO23" s="259">
        <f t="shared" si="496"/>
        <v>1.2623702630943799E-2</v>
      </c>
      <c r="HP23" s="258">
        <v>47601</v>
      </c>
      <c r="HQ23" s="259">
        <f t="shared" si="497"/>
        <v>1.12574382158055E-2</v>
      </c>
      <c r="HR23" s="193"/>
      <c r="HS23" s="258">
        <v>41309</v>
      </c>
      <c r="HT23" s="259">
        <f t="shared" ref="HT23:HX23" si="532">(HS23-IT23)/IT23</f>
        <v>1.19794218520333E-2</v>
      </c>
      <c r="HU23" s="258">
        <v>46037</v>
      </c>
      <c r="HV23" s="259">
        <f t="shared" si="532"/>
        <v>1.11355150450253E-2</v>
      </c>
      <c r="HW23" s="258">
        <v>46046</v>
      </c>
      <c r="HX23" s="192">
        <f t="shared" si="532"/>
        <v>1.5907335907335899E-2</v>
      </c>
      <c r="HY23" s="258">
        <v>48140</v>
      </c>
      <c r="HZ23" s="195">
        <f t="shared" ref="HZ23:ID23" si="533">(HY23-IZ23)/IZ23</f>
        <v>1.47340907653717E-2</v>
      </c>
      <c r="IA23" s="258">
        <v>46001</v>
      </c>
      <c r="IB23" s="195">
        <f t="shared" si="533"/>
        <v>1.0988769477593901E-2</v>
      </c>
      <c r="IC23" s="258">
        <v>37849</v>
      </c>
      <c r="ID23" s="71">
        <f t="shared" si="533"/>
        <v>1.09241452991453E-2</v>
      </c>
      <c r="IE23" s="258">
        <v>42248</v>
      </c>
      <c r="IF23" s="71">
        <f t="shared" si="500"/>
        <v>1.0282653402840901E-2</v>
      </c>
      <c r="IG23" s="150">
        <f t="shared" si="501"/>
        <v>537757</v>
      </c>
      <c r="IH23" s="295"/>
      <c r="II23" s="80"/>
      <c r="IJ23" s="73">
        <v>42320</v>
      </c>
      <c r="IK23" s="259">
        <f t="shared" si="502"/>
        <v>4.3548162386154901E-2</v>
      </c>
      <c r="IL23" s="181">
        <v>51211</v>
      </c>
      <c r="IM23" s="259">
        <f t="shared" si="503"/>
        <v>4.3605174843757803E-2</v>
      </c>
      <c r="IN23" s="325">
        <v>43929</v>
      </c>
      <c r="IO23" s="154">
        <f t="shared" si="504"/>
        <v>4.0115071120345201E-2</v>
      </c>
      <c r="IP23" s="326">
        <v>41430</v>
      </c>
      <c r="IQ23" s="259">
        <f t="shared" si="505"/>
        <v>2.9112536751608999E-2</v>
      </c>
      <c r="IR23" s="326">
        <v>47071.1</v>
      </c>
      <c r="IS23" s="259">
        <f t="shared" si="506"/>
        <v>4.0324218749938301E-2</v>
      </c>
      <c r="IT23" s="326">
        <v>40820</v>
      </c>
      <c r="IU23" s="151">
        <f t="shared" si="507"/>
        <v>2.7885097453932101E-2</v>
      </c>
      <c r="IV23" s="327">
        <v>45530</v>
      </c>
      <c r="IW23" s="151">
        <f t="shared" si="508"/>
        <v>2.5522092271212899E-2</v>
      </c>
      <c r="IX23" s="261">
        <v>45325</v>
      </c>
      <c r="IY23" s="151">
        <f t="shared" si="509"/>
        <v>3.98404746265184E-2</v>
      </c>
      <c r="IZ23" s="261">
        <v>47441</v>
      </c>
      <c r="JA23" s="154">
        <f t="shared" si="510"/>
        <v>2.97346806575082E-2</v>
      </c>
      <c r="JB23" s="261">
        <v>45501</v>
      </c>
      <c r="JC23" s="151">
        <f t="shared" si="511"/>
        <v>1.5201863278608301E-2</v>
      </c>
      <c r="JD23" s="181">
        <v>37440</v>
      </c>
      <c r="JE23" s="151">
        <f t="shared" si="512"/>
        <v>-5.3022638424618199E-2</v>
      </c>
      <c r="JF23" s="261">
        <v>41818</v>
      </c>
      <c r="JG23" s="151">
        <f t="shared" si="513"/>
        <v>-0.10448668914908001</v>
      </c>
      <c r="JH23" s="85">
        <v>522186.72893427301</v>
      </c>
      <c r="JI23" s="85">
        <v>40553.949999999997</v>
      </c>
      <c r="JJ23" s="85">
        <v>49071.24</v>
      </c>
      <c r="JK23" s="85">
        <v>42234.75</v>
      </c>
      <c r="JL23" s="85">
        <v>40257.987849194498</v>
      </c>
      <c r="JM23" s="85">
        <v>45246.567513886199</v>
      </c>
      <c r="JN23" s="85">
        <v>39712.61</v>
      </c>
      <c r="JO23" s="85">
        <v>44396.898265901997</v>
      </c>
      <c r="JP23" s="85">
        <v>43588.416786987902</v>
      </c>
      <c r="JQ23" s="85">
        <v>46071.090826724299</v>
      </c>
      <c r="JR23" s="85">
        <v>44819.657691578599</v>
      </c>
      <c r="JS23" s="85">
        <v>39536.32</v>
      </c>
      <c r="JT23" s="85">
        <v>46697.24</v>
      </c>
    </row>
    <row r="24" spans="1:280" ht="28.8">
      <c r="A24" s="417"/>
      <c r="B24" s="160" t="s">
        <v>2541</v>
      </c>
      <c r="C24" s="162">
        <v>2.4889999999999999</v>
      </c>
      <c r="D24" s="108">
        <f t="shared" ref="D24:H24" si="534">C24/R24-1</f>
        <v>-0.27546356941169597</v>
      </c>
      <c r="E24" s="215">
        <v>2.6698</v>
      </c>
      <c r="F24" s="108">
        <f t="shared" si="534"/>
        <v>-0.21777855908118701</v>
      </c>
      <c r="G24" s="215">
        <v>2.4174000000000002</v>
      </c>
      <c r="H24" s="108">
        <f t="shared" si="534"/>
        <v>-0.25462506166748899</v>
      </c>
      <c r="I24" s="215">
        <v>2.2694000000000001</v>
      </c>
      <c r="J24" s="108">
        <f t="shared" ref="J24:N24" si="535">I24/X24-1</f>
        <v>-0.29870210135970299</v>
      </c>
      <c r="K24" s="215">
        <v>2.2831999999999999</v>
      </c>
      <c r="L24" s="108">
        <f t="shared" si="535"/>
        <v>-0.30328644228128498</v>
      </c>
      <c r="M24" s="215">
        <v>2.7014999999999998</v>
      </c>
      <c r="N24" s="108">
        <f t="shared" si="535"/>
        <v>-0.155675709463683</v>
      </c>
      <c r="O24" s="107">
        <f t="shared" si="4"/>
        <v>14.830299999999999</v>
      </c>
      <c r="P24" s="108">
        <f t="shared" si="5"/>
        <v>-0.25115757688986701</v>
      </c>
      <c r="Q24" s="108"/>
      <c r="R24" s="162">
        <v>3.4352999999999998</v>
      </c>
      <c r="S24" s="199">
        <f t="shared" ref="S24:W24" si="536">R24/AS24-1</f>
        <v>-0.60844142521713396</v>
      </c>
      <c r="T24" s="162">
        <v>3.4131</v>
      </c>
      <c r="U24" s="200">
        <f t="shared" si="536"/>
        <v>-0.54154577691811701</v>
      </c>
      <c r="V24" s="162">
        <v>3.2431999999999999</v>
      </c>
      <c r="W24" s="200">
        <f t="shared" si="536"/>
        <v>-0.553911117835578</v>
      </c>
      <c r="X24" s="246">
        <v>3.2360000000000002</v>
      </c>
      <c r="Y24" s="200">
        <f t="shared" ref="Y24:AC24" si="537">X24/AY24-1</f>
        <v>-0.54666442520523395</v>
      </c>
      <c r="Z24" s="162">
        <v>3.2770999999999999</v>
      </c>
      <c r="AA24" s="200">
        <f t="shared" si="537"/>
        <v>-0.53857959505505304</v>
      </c>
      <c r="AB24" s="162">
        <v>3.1996000000000002</v>
      </c>
      <c r="AC24" s="200">
        <f t="shared" si="537"/>
        <v>-0.47350753636543103</v>
      </c>
      <c r="AD24" s="162">
        <v>3.2092999999999998</v>
      </c>
      <c r="AE24" s="200">
        <f t="shared" ref="AE24:AI24" si="538">AD24/BE24-1</f>
        <v>-0.41203305058351503</v>
      </c>
      <c r="AF24" s="162">
        <v>2.8792</v>
      </c>
      <c r="AG24" s="200">
        <f t="shared" si="538"/>
        <v>-0.42232298709897498</v>
      </c>
      <c r="AH24" s="162">
        <v>2.7959000000000001</v>
      </c>
      <c r="AI24" s="200">
        <f t="shared" si="538"/>
        <v>-0.399247958745165</v>
      </c>
      <c r="AJ24" s="162">
        <v>2.7006000000000001</v>
      </c>
      <c r="AK24" s="200">
        <f t="shared" ref="AK24:AO24" si="539">AJ24/BK24-1</f>
        <v>-0.34030339301854101</v>
      </c>
      <c r="AL24" s="246">
        <v>2.7075999999999998</v>
      </c>
      <c r="AM24" s="200">
        <f t="shared" si="539"/>
        <v>-0.340863722673937</v>
      </c>
      <c r="AN24" s="246">
        <v>2.3866999999999998</v>
      </c>
      <c r="AO24" s="200">
        <f t="shared" si="539"/>
        <v>-0.40585013691809801</v>
      </c>
      <c r="AP24" s="109">
        <f t="shared" si="14"/>
        <v>36.483600000000003</v>
      </c>
      <c r="AQ24" s="108">
        <f t="shared" si="15"/>
        <v>-0.48702071118235102</v>
      </c>
      <c r="AR24" s="110"/>
      <c r="AS24" s="247">
        <v>8.7734000000000005</v>
      </c>
      <c r="AT24" s="108">
        <v>0.196182425523212</v>
      </c>
      <c r="AU24" s="246">
        <v>7.4447999999999999</v>
      </c>
      <c r="AV24" s="163">
        <f t="shared" ref="AV24:AZ24" si="540">AU24/BV24-1</f>
        <v>-4.19999464968845E-3</v>
      </c>
      <c r="AW24" s="248">
        <v>7.2702999999999998</v>
      </c>
      <c r="AX24" s="163">
        <f t="shared" si="540"/>
        <v>-0.14356225703852099</v>
      </c>
      <c r="AY24" s="247">
        <v>7.1382000000000003</v>
      </c>
      <c r="AZ24" s="163">
        <f t="shared" si="540"/>
        <v>-0.14299092349805501</v>
      </c>
      <c r="BA24" s="273">
        <v>7.1021999999999998</v>
      </c>
      <c r="BB24" s="163">
        <f t="shared" ref="BB24:BF24" si="541">BA24/CB24-1</f>
        <v>-0.15102323802237699</v>
      </c>
      <c r="BC24" s="247">
        <v>6.0772000000000004</v>
      </c>
      <c r="BD24" s="163">
        <f t="shared" si="541"/>
        <v>-0.26815992292870899</v>
      </c>
      <c r="BE24" s="247">
        <v>5.4583000000000004</v>
      </c>
      <c r="BF24" s="163">
        <f t="shared" si="541"/>
        <v>-0.33452408529522898</v>
      </c>
      <c r="BG24" s="274">
        <v>4.9840999999999998</v>
      </c>
      <c r="BH24" s="163">
        <f t="shared" ref="BH24:BL24" si="542">BG24/CH24-1</f>
        <v>-0.38898628188939699</v>
      </c>
      <c r="BI24" s="274">
        <v>4.6539999999999999</v>
      </c>
      <c r="BJ24" s="163">
        <f t="shared" si="542"/>
        <v>-0.44413921601414103</v>
      </c>
      <c r="BK24" s="274">
        <v>4.0937000000000001</v>
      </c>
      <c r="BL24" s="163">
        <f t="shared" si="542"/>
        <v>-0.52307333838177905</v>
      </c>
      <c r="BM24" s="274">
        <v>4.1078000000000001</v>
      </c>
      <c r="BN24" s="163">
        <f t="shared" si="415"/>
        <v>-0.50549543150874598</v>
      </c>
      <c r="BO24" s="274">
        <v>4.0170000000000003</v>
      </c>
      <c r="BP24" s="163">
        <f t="shared" si="416"/>
        <v>-0.53100372441652699</v>
      </c>
      <c r="BQ24" s="107">
        <f t="shared" si="24"/>
        <v>71.120999999999995</v>
      </c>
      <c r="BR24" s="108">
        <f t="shared" si="399"/>
        <v>-0.27785528472124899</v>
      </c>
      <c r="BS24" s="165"/>
      <c r="BT24" s="247">
        <v>7.3345000000000002</v>
      </c>
      <c r="BU24" s="163">
        <f t="shared" si="25"/>
        <v>-0.335384252924599</v>
      </c>
      <c r="BV24" s="247">
        <v>7.4762000000000004</v>
      </c>
      <c r="BW24" s="108">
        <f t="shared" si="26"/>
        <v>-0.32539274338359397</v>
      </c>
      <c r="BX24" s="107">
        <v>8.4890000000000008</v>
      </c>
      <c r="BY24" s="108">
        <f t="shared" si="27"/>
        <v>1.8329694585062801E-2</v>
      </c>
      <c r="BZ24" s="167">
        <v>8.3292000000000002</v>
      </c>
      <c r="CA24" s="108">
        <v>5.4743000417885497E-2</v>
      </c>
      <c r="CB24" s="202">
        <v>8.3656000000000006</v>
      </c>
      <c r="CC24" s="108">
        <f t="shared" si="29"/>
        <v>4.8347076367828902E-2</v>
      </c>
      <c r="CD24" s="202">
        <v>8.3040000000000003</v>
      </c>
      <c r="CE24" s="108">
        <f t="shared" si="30"/>
        <v>3.4830830581344702E-2</v>
      </c>
      <c r="CF24" s="166">
        <v>8.2020999999999997</v>
      </c>
      <c r="CG24" s="108">
        <f t="shared" si="31"/>
        <v>1.4596553728924801E-2</v>
      </c>
      <c r="CH24" s="107">
        <v>8.1570999999999998</v>
      </c>
      <c r="CI24" s="108">
        <f t="shared" si="33"/>
        <v>3.2322158522849503E-2</v>
      </c>
      <c r="CJ24" s="107">
        <v>8.3726000000000003</v>
      </c>
      <c r="CK24" s="108">
        <f t="shared" si="34"/>
        <v>5.6799535506020703E-2</v>
      </c>
      <c r="CL24" s="107">
        <v>8.5835000000000008</v>
      </c>
      <c r="CM24" s="108">
        <f t="shared" si="35"/>
        <v>0.404897130792019</v>
      </c>
      <c r="CN24" s="107">
        <v>8.3069000000000006</v>
      </c>
      <c r="CO24" s="108">
        <f t="shared" si="36"/>
        <v>0.23787738801299399</v>
      </c>
      <c r="CP24" s="168">
        <v>8.5650999999999993</v>
      </c>
      <c r="CQ24" s="108">
        <f t="shared" si="37"/>
        <v>0.39159044013712602</v>
      </c>
      <c r="CR24" s="169">
        <f t="shared" si="38"/>
        <v>98.485799999999998</v>
      </c>
      <c r="CS24" s="108">
        <f t="shared" si="39"/>
        <v>1.2822015857834899E-2</v>
      </c>
      <c r="CT24" s="170">
        <f t="shared" si="40"/>
        <v>3.1082593988130298E-2</v>
      </c>
      <c r="CU24" s="170"/>
      <c r="CV24" s="268">
        <v>11.0357</v>
      </c>
      <c r="CW24" s="247">
        <v>11.0823</v>
      </c>
      <c r="CX24" s="247">
        <v>8.3361999999999998</v>
      </c>
      <c r="CY24" s="109">
        <v>7.8968999999999996</v>
      </c>
      <c r="CZ24" s="162">
        <v>7.9798</v>
      </c>
      <c r="DA24" s="162">
        <v>8.0244999999999997</v>
      </c>
      <c r="DB24" s="107">
        <v>8.0840999999999994</v>
      </c>
      <c r="DC24" s="107">
        <v>7.9016999999999999</v>
      </c>
      <c r="DD24" s="107">
        <v>7.9226000000000001</v>
      </c>
      <c r="DE24" s="107">
        <v>6.1097000000000001</v>
      </c>
      <c r="DF24" s="107">
        <v>6.7106000000000003</v>
      </c>
      <c r="DG24" s="107">
        <v>6.1548999999999996</v>
      </c>
      <c r="DH24" s="168">
        <v>97.239000000000004</v>
      </c>
      <c r="DI24" s="172">
        <v>-0.36804568522970299</v>
      </c>
      <c r="DJ24" s="173"/>
      <c r="DK24" s="253">
        <v>16.835899999999999</v>
      </c>
      <c r="DL24" s="175"/>
      <c r="DM24" s="74">
        <v>6.9496000000000002</v>
      </c>
      <c r="DN24" s="259"/>
      <c r="DO24" s="74">
        <v>15.157400000000001</v>
      </c>
      <c r="DP24" s="177" t="e">
        <f t="shared" si="43"/>
        <v>#DIV/0!</v>
      </c>
      <c r="DQ24" s="178">
        <f t="shared" si="44"/>
        <v>38.942900000000002</v>
      </c>
      <c r="DR24" s="74">
        <v>14.1785</v>
      </c>
      <c r="DS24" s="177" t="e">
        <f t="shared" ref="DS24:DW24" si="543">(DR24-ER24)/ER24</f>
        <v>#DIV/0!</v>
      </c>
      <c r="DT24" s="74">
        <v>14.5509</v>
      </c>
      <c r="DU24" s="177" t="e">
        <f t="shared" si="543"/>
        <v>#DIV/0!</v>
      </c>
      <c r="DV24" s="74">
        <v>14.488</v>
      </c>
      <c r="DW24" s="177" t="e">
        <f t="shared" si="543"/>
        <v>#DIV/0!</v>
      </c>
      <c r="DX24" s="74">
        <v>13.544600000000001</v>
      </c>
      <c r="DY24" s="177" t="e">
        <f t="shared" ref="DY24:EC24" si="544">(DX24-EX24)/EX24</f>
        <v>#DIV/0!</v>
      </c>
      <c r="DZ24" s="74">
        <v>12.8728</v>
      </c>
      <c r="EA24" s="177" t="e">
        <f t="shared" si="544"/>
        <v>#DIV/0!</v>
      </c>
      <c r="EB24" s="74">
        <v>11.0832</v>
      </c>
      <c r="EC24" s="177" t="e">
        <f t="shared" si="544"/>
        <v>#DIV/0!</v>
      </c>
      <c r="ED24" s="74">
        <v>11.464600000000001</v>
      </c>
      <c r="EE24" s="177" t="e">
        <f t="shared" ref="EE24:EI24" si="545">(ED24-FD24)/FD24</f>
        <v>#DIV/0!</v>
      </c>
      <c r="EF24" s="74">
        <v>11.3672</v>
      </c>
      <c r="EG24" s="177" t="e">
        <f t="shared" si="545"/>
        <v>#DIV/0!</v>
      </c>
      <c r="EH24" s="74">
        <v>11.377599999999999</v>
      </c>
      <c r="EI24" s="177" t="e">
        <f t="shared" si="545"/>
        <v>#DIV/0!</v>
      </c>
      <c r="EJ24" s="176">
        <f t="shared" si="225"/>
        <v>153.87029999999999</v>
      </c>
      <c r="EK24" s="177" t="e">
        <f t="shared" si="52"/>
        <v>#DIV/0!</v>
      </c>
      <c r="EL24" s="177"/>
      <c r="EM24" s="177"/>
      <c r="EN24" s="74"/>
      <c r="EO24" s="177"/>
      <c r="EP24" s="74"/>
      <c r="EQ24" s="177"/>
      <c r="ER24" s="74"/>
      <c r="ES24" s="177"/>
      <c r="ET24" s="74"/>
      <c r="EU24" s="177"/>
      <c r="EV24" s="74"/>
      <c r="EW24" s="177"/>
      <c r="EX24" s="74"/>
      <c r="EY24" s="177"/>
      <c r="EZ24" s="74"/>
      <c r="FA24" s="177"/>
      <c r="FB24" s="74"/>
      <c r="FC24" s="177"/>
      <c r="FD24" s="74"/>
      <c r="FE24" s="177"/>
      <c r="FF24" s="74"/>
      <c r="FG24" s="177"/>
      <c r="FH24" s="74"/>
      <c r="FI24" s="177"/>
      <c r="FJ24" s="180">
        <f t="shared" si="67"/>
        <v>0</v>
      </c>
      <c r="FK24" s="177"/>
      <c r="FL24" s="94"/>
      <c r="FM24" s="94"/>
      <c r="FN24" s="94"/>
      <c r="FO24" s="94"/>
      <c r="FP24" s="94"/>
      <c r="FQ24" s="83"/>
      <c r="FR24" s="91"/>
      <c r="FS24" s="276"/>
      <c r="FT24" s="276"/>
      <c r="FU24" s="276"/>
      <c r="FV24" s="184"/>
      <c r="FW24" s="276"/>
      <c r="FX24" s="184"/>
      <c r="FY24" s="276"/>
      <c r="FZ24" s="184"/>
      <c r="GA24" s="185"/>
      <c r="GB24" s="277"/>
      <c r="GC24" s="186"/>
      <c r="GD24" s="80"/>
      <c r="GE24" s="278"/>
      <c r="GF24" s="172"/>
      <c r="GG24" s="279"/>
      <c r="GH24" s="172"/>
      <c r="GI24" s="300"/>
      <c r="GJ24" s="172"/>
      <c r="GK24" s="300"/>
      <c r="GL24" s="172"/>
      <c r="GM24" s="300"/>
      <c r="GN24" s="172"/>
      <c r="GO24" s="288"/>
      <c r="GP24" s="172"/>
      <c r="GQ24" s="279"/>
      <c r="GR24" s="172"/>
      <c r="GS24" s="279"/>
      <c r="GT24" s="172"/>
      <c r="GU24" s="279"/>
      <c r="GV24" s="172"/>
      <c r="GW24" s="279"/>
      <c r="GX24" s="172"/>
      <c r="GY24" s="279"/>
      <c r="GZ24" s="172"/>
      <c r="HA24" s="279"/>
      <c r="HB24" s="172"/>
      <c r="HC24" s="187"/>
      <c r="HD24" s="279"/>
      <c r="HE24" s="281"/>
      <c r="HF24" s="173"/>
      <c r="HG24" s="269"/>
      <c r="HH24" s="278"/>
      <c r="HI24" s="282"/>
      <c r="HJ24" s="283"/>
      <c r="HK24" s="282"/>
      <c r="HL24" s="283"/>
      <c r="HM24" s="284"/>
      <c r="HN24" s="285"/>
      <c r="HO24" s="90"/>
      <c r="HP24" s="285"/>
      <c r="HQ24" s="90"/>
      <c r="HR24" s="284"/>
      <c r="HS24" s="285"/>
      <c r="HT24" s="90"/>
      <c r="HU24" s="285"/>
      <c r="HV24" s="90"/>
      <c r="HW24" s="285"/>
      <c r="HX24" s="195"/>
      <c r="HY24" s="285"/>
      <c r="HZ24" s="195"/>
      <c r="IA24" s="285"/>
      <c r="IB24" s="195"/>
      <c r="IC24" s="285"/>
      <c r="ID24" s="71"/>
      <c r="IE24" s="285"/>
      <c r="IF24" s="71"/>
      <c r="IG24" s="150"/>
      <c r="IH24" s="295"/>
      <c r="II24" s="80"/>
      <c r="IJ24" s="303"/>
      <c r="IK24" s="90"/>
      <c r="IL24" s="279"/>
      <c r="IM24" s="90"/>
      <c r="IN24" s="328"/>
      <c r="IO24" s="154"/>
      <c r="IP24" s="329"/>
      <c r="IQ24" s="90"/>
      <c r="IR24" s="329"/>
      <c r="IS24" s="90"/>
      <c r="IT24" s="329"/>
      <c r="IU24" s="282"/>
      <c r="IV24" s="330"/>
      <c r="IW24" s="282"/>
      <c r="IX24" s="289"/>
      <c r="IY24" s="282"/>
      <c r="IZ24" s="289"/>
      <c r="JA24" s="281"/>
      <c r="JB24" s="289"/>
      <c r="JC24" s="282"/>
      <c r="JD24" s="279"/>
      <c r="JE24" s="282"/>
      <c r="JF24" s="289"/>
      <c r="JG24" s="282"/>
      <c r="JH24" s="85"/>
      <c r="JI24" s="85"/>
      <c r="JJ24" s="85"/>
      <c r="JK24" s="85"/>
      <c r="JL24" s="85"/>
      <c r="JM24" s="85"/>
      <c r="JN24" s="85"/>
      <c r="JO24" s="85"/>
      <c r="JP24" s="85"/>
      <c r="JQ24" s="85"/>
      <c r="JR24" s="85"/>
      <c r="JS24" s="85"/>
      <c r="JT24" s="85"/>
    </row>
    <row r="25" spans="1:280" ht="28.8">
      <c r="A25" s="416"/>
      <c r="B25" s="208" t="s">
        <v>2542</v>
      </c>
      <c r="C25" s="162">
        <v>57.352400000000003</v>
      </c>
      <c r="D25" s="108">
        <f t="shared" ref="D25:H25" si="546">C25/R25-1</f>
        <v>-0.419686635397095</v>
      </c>
      <c r="E25" s="215">
        <v>60.860599999999998</v>
      </c>
      <c r="F25" s="108">
        <f t="shared" si="546"/>
        <v>-0.39188596425491801</v>
      </c>
      <c r="G25" s="215">
        <v>55.276699999999998</v>
      </c>
      <c r="H25" s="108">
        <f t="shared" si="546"/>
        <v>-0.39552962661228203</v>
      </c>
      <c r="I25" s="215">
        <v>51.947600000000001</v>
      </c>
      <c r="J25" s="108">
        <f t="shared" ref="J25:N25" si="547">I25/X25-1</f>
        <v>-0.43324015567402901</v>
      </c>
      <c r="K25" s="215">
        <v>51.875799999999998</v>
      </c>
      <c r="L25" s="108">
        <f t="shared" si="547"/>
        <v>-0.44363029521727798</v>
      </c>
      <c r="M25" s="215">
        <v>57.455100000000002</v>
      </c>
      <c r="N25" s="108">
        <f t="shared" si="547"/>
        <v>-0.37384711455782499</v>
      </c>
      <c r="O25" s="107">
        <f t="shared" si="4"/>
        <v>334.76819999999998</v>
      </c>
      <c r="P25" s="108">
        <f t="shared" si="5"/>
        <v>-0.40959375987565</v>
      </c>
      <c r="Q25" s="108"/>
      <c r="R25" s="162">
        <v>98.830051999999995</v>
      </c>
      <c r="S25" s="108">
        <f t="shared" ref="S25:W25" si="548">R25/AS25-1</f>
        <v>-0.575350800529705</v>
      </c>
      <c r="T25" s="162">
        <v>100.0809</v>
      </c>
      <c r="U25" s="163">
        <f t="shared" si="548"/>
        <v>-0.50736190023179795</v>
      </c>
      <c r="V25" s="162">
        <v>91.4465</v>
      </c>
      <c r="W25" s="163">
        <f t="shared" si="548"/>
        <v>-0.54266688671507701</v>
      </c>
      <c r="X25" s="162">
        <v>91.657163999999995</v>
      </c>
      <c r="Y25" s="163">
        <f t="shared" ref="Y25:AC25" si="549">X25/AY25-1</f>
        <v>-0.53251453350484201</v>
      </c>
      <c r="Z25" s="162">
        <v>93.239800000000002</v>
      </c>
      <c r="AA25" s="163">
        <f t="shared" si="549"/>
        <v>-0.518898178285779</v>
      </c>
      <c r="AB25" s="162">
        <v>91.758899999999997</v>
      </c>
      <c r="AC25" s="163">
        <f t="shared" si="549"/>
        <v>-0.44049792379314801</v>
      </c>
      <c r="AD25" s="162">
        <v>91.082400000000007</v>
      </c>
      <c r="AE25" s="163">
        <f t="shared" ref="AE25:AI25" si="550">AD25/BE25-1</f>
        <v>-0.39221683295606602</v>
      </c>
      <c r="AF25" s="162">
        <v>72.165899999999993</v>
      </c>
      <c r="AG25" s="163">
        <f t="shared" si="550"/>
        <v>-0.48371636024608999</v>
      </c>
      <c r="AH25" s="162">
        <v>70.555400000000006</v>
      </c>
      <c r="AI25" s="163">
        <f t="shared" si="550"/>
        <v>-0.47668702300947102</v>
      </c>
      <c r="AJ25" s="162">
        <v>69.444999999999993</v>
      </c>
      <c r="AK25" s="163">
        <f t="shared" ref="AK25:AO25" si="551">AJ25/BK25-1</f>
        <v>-0.389948887652242</v>
      </c>
      <c r="AL25" s="162">
        <v>69.444999999999993</v>
      </c>
      <c r="AM25" s="163">
        <f t="shared" si="551"/>
        <v>-0.39763839206982798</v>
      </c>
      <c r="AN25" s="162">
        <v>54.622672000000001</v>
      </c>
      <c r="AO25" s="163">
        <f t="shared" si="551"/>
        <v>-0.51347612339209603</v>
      </c>
      <c r="AP25" s="109">
        <f t="shared" si="14"/>
        <v>994.32968800000003</v>
      </c>
      <c r="AQ25" s="108">
        <f t="shared" si="15"/>
        <v>-0.491539784514337</v>
      </c>
      <c r="AR25" s="110"/>
      <c r="AS25" s="249">
        <v>232.73339999999999</v>
      </c>
      <c r="AT25" s="199">
        <v>0.44509938211773797</v>
      </c>
      <c r="AU25" s="250">
        <v>203.152984</v>
      </c>
      <c r="AV25" s="200">
        <f t="shared" ref="AV25:AZ25" si="552">AU25/BV25-1</f>
        <v>0.22493035214044599</v>
      </c>
      <c r="AW25" s="248">
        <v>199.95599999999999</v>
      </c>
      <c r="AX25" s="200">
        <f t="shared" si="552"/>
        <v>-0.118463178480831</v>
      </c>
      <c r="AY25" s="247">
        <v>196.0642</v>
      </c>
      <c r="AZ25" s="200">
        <f t="shared" si="552"/>
        <v>-0.11108521810725</v>
      </c>
      <c r="BA25" s="273">
        <v>193.80471199999999</v>
      </c>
      <c r="BB25" s="200">
        <f t="shared" ref="BB25:BF25" si="553">BA25/CB25-1</f>
        <v>-0.130334036946892</v>
      </c>
      <c r="BC25" s="247">
        <v>164.001</v>
      </c>
      <c r="BD25" s="200">
        <f t="shared" si="553"/>
        <v>-0.25228893932361701</v>
      </c>
      <c r="BE25" s="247">
        <v>149.86002400000001</v>
      </c>
      <c r="BF25" s="200">
        <f t="shared" si="553"/>
        <v>-0.30754458379905902</v>
      </c>
      <c r="BG25" s="274">
        <v>139.77956</v>
      </c>
      <c r="BH25" s="200">
        <f t="shared" ref="BH25:BL25" si="554">BG25/CH25-1</f>
        <v>-0.34828718534989</v>
      </c>
      <c r="BI25" s="274">
        <v>134.82447999999999</v>
      </c>
      <c r="BJ25" s="200">
        <f t="shared" si="554"/>
        <v>-0.39113952746916297</v>
      </c>
      <c r="BK25" s="274">
        <v>113.83472399999999</v>
      </c>
      <c r="BL25" s="200">
        <f t="shared" si="554"/>
        <v>-0.49930472089035</v>
      </c>
      <c r="BM25" s="274">
        <v>115.287892</v>
      </c>
      <c r="BN25" s="200">
        <f t="shared" si="415"/>
        <v>-0.47167339479307602</v>
      </c>
      <c r="BO25" s="274">
        <v>112.271308</v>
      </c>
      <c r="BP25" s="200">
        <f t="shared" si="416"/>
        <v>-0.50409717762275097</v>
      </c>
      <c r="BQ25" s="107">
        <f t="shared" si="24"/>
        <v>1955.5702839999999</v>
      </c>
      <c r="BR25" s="108">
        <f t="shared" si="399"/>
        <v>-0.23032634131625401</v>
      </c>
      <c r="BS25" s="165"/>
      <c r="BT25" s="249">
        <v>161.05009999999999</v>
      </c>
      <c r="BU25" s="200">
        <f t="shared" si="25"/>
        <v>-0.47486511329439901</v>
      </c>
      <c r="BV25" s="249">
        <v>165.8486</v>
      </c>
      <c r="BW25" s="200">
        <f t="shared" si="26"/>
        <v>-0.46293351847738001</v>
      </c>
      <c r="BX25" s="210">
        <v>226.82660000000001</v>
      </c>
      <c r="BY25" s="108">
        <f t="shared" si="27"/>
        <v>0.293137880334922</v>
      </c>
      <c r="BZ25" s="167">
        <v>220.5658</v>
      </c>
      <c r="CA25" s="108">
        <v>0.29306467498358502</v>
      </c>
      <c r="CB25" s="202">
        <v>222.84960000000001</v>
      </c>
      <c r="CC25" s="108">
        <f t="shared" si="29"/>
        <v>0.29835772164465602</v>
      </c>
      <c r="CD25" s="202">
        <v>219.3374</v>
      </c>
      <c r="CE25" s="108">
        <f t="shared" si="30"/>
        <v>0.27185220964761297</v>
      </c>
      <c r="CF25" s="246">
        <v>216.41829999999999</v>
      </c>
      <c r="CG25" s="108">
        <f t="shared" si="31"/>
        <v>0.24311605149879301</v>
      </c>
      <c r="CH25" s="107">
        <v>214.4803</v>
      </c>
      <c r="CI25" s="108">
        <f t="shared" si="33"/>
        <v>0.25380736476343202</v>
      </c>
      <c r="CJ25" s="107">
        <v>221.4374</v>
      </c>
      <c r="CK25" s="108">
        <f t="shared" si="34"/>
        <v>0.30131678773607401</v>
      </c>
      <c r="CL25" s="107">
        <v>227.35329999999999</v>
      </c>
      <c r="CM25" s="108">
        <f t="shared" si="35"/>
        <v>0.75728487775318098</v>
      </c>
      <c r="CN25" s="107">
        <v>218.2133</v>
      </c>
      <c r="CO25" s="108">
        <f t="shared" si="36"/>
        <v>0.461825696954269</v>
      </c>
      <c r="CP25" s="168">
        <v>226.39779999999999</v>
      </c>
      <c r="CQ25" s="108">
        <f t="shared" si="37"/>
        <v>0.64836603401025705</v>
      </c>
      <c r="CR25" s="169">
        <f t="shared" si="38"/>
        <v>2540.7784999999999</v>
      </c>
      <c r="CS25" s="108">
        <f t="shared" si="39"/>
        <v>0.13585510679332299</v>
      </c>
      <c r="CT25" s="170">
        <f t="shared" si="40"/>
        <v>3.7506879736477899E-2</v>
      </c>
      <c r="CU25" s="170"/>
      <c r="CV25" s="252">
        <v>306.68329999999997</v>
      </c>
      <c r="CW25" s="249">
        <v>308.80459999999999</v>
      </c>
      <c r="CX25" s="249">
        <v>175.40790000000001</v>
      </c>
      <c r="CY25" s="249">
        <v>170.57599999999999</v>
      </c>
      <c r="CZ25" s="210">
        <v>171.6396</v>
      </c>
      <c r="DA25" s="210">
        <v>172.45509999999999</v>
      </c>
      <c r="DB25" s="210">
        <v>174.0934</v>
      </c>
      <c r="DC25" s="210">
        <v>171.06319999999999</v>
      </c>
      <c r="DD25" s="210">
        <v>170.16409999999999</v>
      </c>
      <c r="DE25" s="210">
        <v>129.3776</v>
      </c>
      <c r="DF25" s="210">
        <v>149.27449999999999</v>
      </c>
      <c r="DG25" s="210">
        <v>137.3468</v>
      </c>
      <c r="DH25" s="213">
        <v>2236.8861000000002</v>
      </c>
      <c r="DI25" s="214">
        <v>-0.50140005167693302</v>
      </c>
      <c r="DJ25" s="173"/>
      <c r="DK25" s="253">
        <v>517.5942</v>
      </c>
      <c r="DL25" s="175"/>
      <c r="DM25" s="74">
        <v>260.64359999999999</v>
      </c>
      <c r="DN25" s="259"/>
      <c r="DO25" s="74">
        <v>435.98050000000001</v>
      </c>
      <c r="DP25" s="177" t="e">
        <f t="shared" si="43"/>
        <v>#DIV/0!</v>
      </c>
      <c r="DQ25" s="178">
        <f t="shared" si="44"/>
        <v>1214.2183</v>
      </c>
      <c r="DR25" s="74">
        <v>422.99149999999997</v>
      </c>
      <c r="DS25" s="177" t="e">
        <f t="shared" ref="DS25:DW25" si="555">(DR25-ER25)/ER25</f>
        <v>#DIV/0!</v>
      </c>
      <c r="DT25" s="74">
        <v>418.43880000000001</v>
      </c>
      <c r="DU25" s="177" t="e">
        <f t="shared" si="555"/>
        <v>#DIV/0!</v>
      </c>
      <c r="DV25" s="74">
        <v>412.44209999999998</v>
      </c>
      <c r="DW25" s="177" t="e">
        <f t="shared" si="555"/>
        <v>#DIV/0!</v>
      </c>
      <c r="DX25" s="74">
        <v>386.29649999999998</v>
      </c>
      <c r="DY25" s="177" t="e">
        <f t="shared" ref="DY25:EC25" si="556">(DX25-EX25)/EX25</f>
        <v>#DIV/0!</v>
      </c>
      <c r="DZ25" s="74">
        <v>365.45909999999998</v>
      </c>
      <c r="EA25" s="177" t="e">
        <f t="shared" si="556"/>
        <v>#DIV/0!</v>
      </c>
      <c r="EB25" s="74">
        <v>309.36930000000001</v>
      </c>
      <c r="EC25" s="177" t="e">
        <f t="shared" si="556"/>
        <v>#DIV/0!</v>
      </c>
      <c r="ED25" s="74">
        <v>321.04719999999998</v>
      </c>
      <c r="EE25" s="177" t="e">
        <f t="shared" ref="EE25:EI25" si="557">(ED25-FD25)/FD25</f>
        <v>#DIV/0!</v>
      </c>
      <c r="EF25" s="74">
        <v>317.41309999999999</v>
      </c>
      <c r="EG25" s="177" t="e">
        <f t="shared" si="557"/>
        <v>#DIV/0!</v>
      </c>
      <c r="EH25" s="74">
        <v>318.6585</v>
      </c>
      <c r="EI25" s="177" t="e">
        <f t="shared" si="557"/>
        <v>#DIV/0!</v>
      </c>
      <c r="EJ25" s="176">
        <f t="shared" si="225"/>
        <v>4486.3343999999997</v>
      </c>
      <c r="EK25" s="177" t="e">
        <f t="shared" si="52"/>
        <v>#DIV/0!</v>
      </c>
      <c r="EL25" s="177"/>
      <c r="EM25" s="177"/>
      <c r="EN25" s="74"/>
      <c r="EO25" s="177"/>
      <c r="EP25" s="74"/>
      <c r="EQ25" s="177"/>
      <c r="ER25" s="74"/>
      <c r="ES25" s="177"/>
      <c r="ET25" s="74"/>
      <c r="EU25" s="177"/>
      <c r="EV25" s="74"/>
      <c r="EW25" s="177"/>
      <c r="EX25" s="74"/>
      <c r="EY25" s="177"/>
      <c r="EZ25" s="74"/>
      <c r="FA25" s="177"/>
      <c r="FB25" s="74"/>
      <c r="FC25" s="177"/>
      <c r="FD25" s="74"/>
      <c r="FE25" s="177"/>
      <c r="FF25" s="74"/>
      <c r="FG25" s="177"/>
      <c r="FH25" s="74"/>
      <c r="FI25" s="177"/>
      <c r="FJ25" s="180">
        <f t="shared" si="67"/>
        <v>0</v>
      </c>
      <c r="FK25" s="177"/>
      <c r="FL25" s="94"/>
      <c r="FM25" s="94"/>
      <c r="FN25" s="94"/>
      <c r="FO25" s="94"/>
      <c r="FP25" s="94"/>
      <c r="FQ25" s="83"/>
      <c r="FR25" s="91"/>
      <c r="FS25" s="276"/>
      <c r="FT25" s="276"/>
      <c r="FU25" s="276"/>
      <c r="FV25" s="184"/>
      <c r="FW25" s="276"/>
      <c r="FX25" s="184"/>
      <c r="FY25" s="276"/>
      <c r="FZ25" s="184"/>
      <c r="GA25" s="185"/>
      <c r="GB25" s="277"/>
      <c r="GC25" s="186"/>
      <c r="GD25" s="80"/>
      <c r="GE25" s="278"/>
      <c r="GF25" s="172"/>
      <c r="GG25" s="279"/>
      <c r="GH25" s="172"/>
      <c r="GI25" s="300"/>
      <c r="GJ25" s="172"/>
      <c r="GK25" s="300"/>
      <c r="GL25" s="172"/>
      <c r="GM25" s="300"/>
      <c r="GN25" s="172"/>
      <c r="GO25" s="288"/>
      <c r="GP25" s="172"/>
      <c r="GQ25" s="279"/>
      <c r="GR25" s="172"/>
      <c r="GS25" s="279"/>
      <c r="GT25" s="172"/>
      <c r="GU25" s="279"/>
      <c r="GV25" s="172"/>
      <c r="GW25" s="279"/>
      <c r="GX25" s="172"/>
      <c r="GY25" s="279"/>
      <c r="GZ25" s="172"/>
      <c r="HA25" s="279"/>
      <c r="HB25" s="172"/>
      <c r="HC25" s="187"/>
      <c r="HD25" s="279"/>
      <c r="HE25" s="281"/>
      <c r="HF25" s="173"/>
      <c r="HG25" s="269"/>
      <c r="HH25" s="278"/>
      <c r="HI25" s="282"/>
      <c r="HJ25" s="283"/>
      <c r="HK25" s="282"/>
      <c r="HL25" s="283"/>
      <c r="HM25" s="284"/>
      <c r="HN25" s="285"/>
      <c r="HO25" s="90"/>
      <c r="HP25" s="285"/>
      <c r="HQ25" s="90"/>
      <c r="HR25" s="284"/>
      <c r="HS25" s="285"/>
      <c r="HT25" s="90"/>
      <c r="HU25" s="285"/>
      <c r="HV25" s="90"/>
      <c r="HW25" s="285"/>
      <c r="HX25" s="195"/>
      <c r="HY25" s="285"/>
      <c r="HZ25" s="195"/>
      <c r="IA25" s="285"/>
      <c r="IB25" s="195"/>
      <c r="IC25" s="285"/>
      <c r="ID25" s="71"/>
      <c r="IE25" s="285"/>
      <c r="IF25" s="71"/>
      <c r="IG25" s="150"/>
      <c r="IH25" s="295"/>
      <c r="II25" s="80"/>
      <c r="IJ25" s="303"/>
      <c r="IK25" s="90"/>
      <c r="IL25" s="279"/>
      <c r="IM25" s="90"/>
      <c r="IN25" s="328"/>
      <c r="IO25" s="154"/>
      <c r="IP25" s="329"/>
      <c r="IQ25" s="90"/>
      <c r="IR25" s="329"/>
      <c r="IS25" s="90"/>
      <c r="IT25" s="329"/>
      <c r="IU25" s="282"/>
      <c r="IV25" s="330"/>
      <c r="IW25" s="282"/>
      <c r="IX25" s="289"/>
      <c r="IY25" s="282"/>
      <c r="IZ25" s="289"/>
      <c r="JA25" s="281"/>
      <c r="JB25" s="289"/>
      <c r="JC25" s="282"/>
      <c r="JD25" s="279"/>
      <c r="JE25" s="282"/>
      <c r="JF25" s="289"/>
      <c r="JG25" s="282"/>
      <c r="JH25" s="85"/>
      <c r="JI25" s="85"/>
      <c r="JJ25" s="85"/>
      <c r="JK25" s="85"/>
      <c r="JL25" s="85"/>
      <c r="JM25" s="85"/>
      <c r="JN25" s="85"/>
      <c r="JO25" s="85"/>
      <c r="JP25" s="85"/>
      <c r="JQ25" s="85"/>
      <c r="JR25" s="85"/>
      <c r="JS25" s="85"/>
      <c r="JT25" s="85"/>
    </row>
    <row r="26" spans="1:280" s="51" customFormat="1" ht="28.8">
      <c r="A26" s="415" t="s">
        <v>2611</v>
      </c>
      <c r="B26" s="106" t="s">
        <v>2536</v>
      </c>
      <c r="C26" s="215">
        <v>58.618099999999998</v>
      </c>
      <c r="D26" s="108">
        <f t="shared" ref="D26:H26" si="558">C26/R26-1</f>
        <v>6.1293400467476597E-2</v>
      </c>
      <c r="E26" s="215">
        <v>51.260899999999999</v>
      </c>
      <c r="F26" s="108">
        <f t="shared" si="558"/>
        <v>-4.5963307027899704E-3</v>
      </c>
      <c r="G26" s="215">
        <v>51.401699999999998</v>
      </c>
      <c r="H26" s="108">
        <f t="shared" si="558"/>
        <v>-2.0201481086129802E-2</v>
      </c>
      <c r="I26" s="215">
        <v>51.5443</v>
      </c>
      <c r="J26" s="108">
        <f t="shared" ref="J26:N26" si="559">I26/X26-1</f>
        <v>-2.4475041400520502E-2</v>
      </c>
      <c r="K26" s="215">
        <v>51.697200000000002</v>
      </c>
      <c r="L26" s="108">
        <f t="shared" si="559"/>
        <v>-2.4803771214496201E-2</v>
      </c>
      <c r="M26" s="215">
        <v>50.220500000000001</v>
      </c>
      <c r="N26" s="108">
        <f t="shared" si="559"/>
        <v>-7.4622767885933902E-2</v>
      </c>
      <c r="O26" s="107">
        <f t="shared" si="4"/>
        <v>314.74270000000001</v>
      </c>
      <c r="P26" s="108">
        <f t="shared" si="5"/>
        <v>-1.43089025550897E-2</v>
      </c>
      <c r="Q26" s="108"/>
      <c r="R26" s="107">
        <v>55.232700000000001</v>
      </c>
      <c r="S26" s="108">
        <f t="shared" ref="S26:W26" si="560">R26/AS26-1</f>
        <v>0.178332792872747</v>
      </c>
      <c r="T26" s="107">
        <v>51.497599999999998</v>
      </c>
      <c r="U26" s="108">
        <f t="shared" si="560"/>
        <v>0.101392738596311</v>
      </c>
      <c r="V26" s="215">
        <v>52.461500000000001</v>
      </c>
      <c r="W26" s="108">
        <f t="shared" si="560"/>
        <v>5.0124706249724801E-2</v>
      </c>
      <c r="X26" s="215">
        <v>52.837499999999999</v>
      </c>
      <c r="Y26" s="108">
        <f t="shared" ref="Y26:AC26" si="561">X26/AY26-1</f>
        <v>4.6142118914209898E-2</v>
      </c>
      <c r="Z26" s="246">
        <v>53.012099999999997</v>
      </c>
      <c r="AA26" s="108">
        <f t="shared" si="561"/>
        <v>1.8261130127119201E-2</v>
      </c>
      <c r="AB26" s="246">
        <v>54.270299999999999</v>
      </c>
      <c r="AC26" s="108">
        <f t="shared" si="561"/>
        <v>-4.4888412538344198E-2</v>
      </c>
      <c r="AD26" s="246">
        <v>50.354900000000001</v>
      </c>
      <c r="AE26" s="108">
        <f t="shared" ref="AE26:AI26" si="562">AD26/BE26-1</f>
        <v>-6.9700116022140296E-2</v>
      </c>
      <c r="AF26" s="246">
        <v>48.952500000000001</v>
      </c>
      <c r="AG26" s="108">
        <f t="shared" si="562"/>
        <v>-9.1087167623188997E-2</v>
      </c>
      <c r="AH26" s="246">
        <v>49.212800000000001</v>
      </c>
      <c r="AI26" s="108">
        <f t="shared" si="562"/>
        <v>-6.5926181808519099E-2</v>
      </c>
      <c r="AJ26" s="202">
        <v>49.582599999999999</v>
      </c>
      <c r="AK26" s="108">
        <f t="shared" ref="AK26:AO26" si="563">AJ26/BK26-1</f>
        <v>-0.11487935106457001</v>
      </c>
      <c r="AL26" s="246">
        <v>52.503799999999998</v>
      </c>
      <c r="AM26" s="108">
        <f t="shared" si="563"/>
        <v>-0.14150139720754701</v>
      </c>
      <c r="AN26" s="246">
        <v>60.266100000000002</v>
      </c>
      <c r="AO26" s="108">
        <f t="shared" si="563"/>
        <v>3.50216137214929E-2</v>
      </c>
      <c r="AP26" s="109">
        <f t="shared" si="14"/>
        <v>630.18439999999998</v>
      </c>
      <c r="AQ26" s="108">
        <f t="shared" si="15"/>
        <v>-1.3875716158802001E-2</v>
      </c>
      <c r="AR26" s="110"/>
      <c r="AS26" s="216">
        <v>46.873600000000003</v>
      </c>
      <c r="AT26" s="111">
        <v>0.232928526149387</v>
      </c>
      <c r="AU26" s="217">
        <v>46.756799999999998</v>
      </c>
      <c r="AV26" s="111">
        <f t="shared" ref="AV26:AZ26" si="564">AU26/BV26-1</f>
        <v>8.9110017889087803E-2</v>
      </c>
      <c r="AW26" s="217">
        <v>49.9574</v>
      </c>
      <c r="AX26" s="111">
        <f t="shared" si="564"/>
        <v>-1.2549340512291399E-2</v>
      </c>
      <c r="AY26" s="115">
        <v>50.506999999999998</v>
      </c>
      <c r="AZ26" s="111">
        <f t="shared" si="564"/>
        <v>-6.6200016269903003E-2</v>
      </c>
      <c r="BA26" s="218">
        <v>52.061399999999999</v>
      </c>
      <c r="BB26" s="111">
        <f t="shared" ref="BB26:BF26" si="565">BA26/CB26-1</f>
        <v>-5.3878068771001403E-2</v>
      </c>
      <c r="BC26" s="219">
        <v>56.820900000000002</v>
      </c>
      <c r="BD26" s="111">
        <f t="shared" si="565"/>
        <v>-0.16539146809163799</v>
      </c>
      <c r="BE26" s="219">
        <v>54.127600000000001</v>
      </c>
      <c r="BF26" s="111">
        <f t="shared" si="565"/>
        <v>-0.11658264064226501</v>
      </c>
      <c r="BG26" s="219">
        <v>53.8583</v>
      </c>
      <c r="BH26" s="111">
        <f t="shared" ref="BH26:BL26" si="566">BG26/CH26-1</f>
        <v>-2.75143051635818E-2</v>
      </c>
      <c r="BI26" s="219">
        <v>52.686199999999999</v>
      </c>
      <c r="BJ26" s="111">
        <f t="shared" si="566"/>
        <v>-1.28697789710547E-2</v>
      </c>
      <c r="BK26" s="219">
        <v>56.017899999999997</v>
      </c>
      <c r="BL26" s="111">
        <f t="shared" si="566"/>
        <v>-1.9867584430672599E-2</v>
      </c>
      <c r="BM26" s="219">
        <v>61.157699999999998</v>
      </c>
      <c r="BN26" s="111">
        <f t="shared" si="415"/>
        <v>0.184012901502142</v>
      </c>
      <c r="BO26" s="219">
        <v>58.226900000000001</v>
      </c>
      <c r="BP26" s="111">
        <f t="shared" si="416"/>
        <v>0.17815034913389299</v>
      </c>
      <c r="BQ26" s="110">
        <f t="shared" si="24"/>
        <v>639.05169999999998</v>
      </c>
      <c r="BR26" s="111">
        <f t="shared" si="399"/>
        <v>3.2355260445715598E-3</v>
      </c>
      <c r="BS26" s="114"/>
      <c r="BT26" s="216">
        <v>38.018099999999997</v>
      </c>
      <c r="BU26" s="111">
        <f t="shared" si="25"/>
        <v>-0.113726962043612</v>
      </c>
      <c r="BV26" s="216">
        <v>42.931199999999997</v>
      </c>
      <c r="BW26" s="111">
        <f t="shared" si="26"/>
        <v>4.58270401948844E-2</v>
      </c>
      <c r="BX26" s="110">
        <v>50.592300000000002</v>
      </c>
      <c r="BY26" s="111">
        <f t="shared" si="27"/>
        <v>0.154292637184375</v>
      </c>
      <c r="BZ26" s="116">
        <v>54.087600000000002</v>
      </c>
      <c r="CA26" s="111">
        <v>1.69036320768795</v>
      </c>
      <c r="CB26" s="222">
        <v>55.0261</v>
      </c>
      <c r="CC26" s="111">
        <f t="shared" si="29"/>
        <v>0.41304158021242099</v>
      </c>
      <c r="CD26" s="222">
        <v>68.0809</v>
      </c>
      <c r="CE26" s="111">
        <f t="shared" si="30"/>
        <v>0.51389460248561802</v>
      </c>
      <c r="CF26" s="223">
        <v>61.270699999999998</v>
      </c>
      <c r="CG26" s="111">
        <f t="shared" si="31"/>
        <v>0.178398265983779</v>
      </c>
      <c r="CH26" s="110">
        <v>55.382100000000001</v>
      </c>
      <c r="CI26" s="111">
        <f t="shared" si="33"/>
        <v>0.138989262482031</v>
      </c>
      <c r="CJ26" s="110">
        <v>53.373100000000001</v>
      </c>
      <c r="CK26" s="111">
        <f t="shared" si="34"/>
        <v>0.26347199075827599</v>
      </c>
      <c r="CL26" s="110">
        <v>57.153399999999998</v>
      </c>
      <c r="CM26" s="111">
        <f t="shared" si="35"/>
        <v>0.32625574908687599</v>
      </c>
      <c r="CN26" s="110">
        <v>51.652900000000002</v>
      </c>
      <c r="CO26" s="111">
        <f t="shared" si="36"/>
        <v>0.58757610870520705</v>
      </c>
      <c r="CP26" s="115">
        <v>49.4223</v>
      </c>
      <c r="CQ26" s="111">
        <f t="shared" si="37"/>
        <v>0.76589571624069697</v>
      </c>
      <c r="CR26" s="117">
        <f t="shared" si="38"/>
        <v>636.99069999999995</v>
      </c>
      <c r="CS26" s="111">
        <f t="shared" si="39"/>
        <v>0.33186032031185603</v>
      </c>
      <c r="CT26" s="118">
        <f t="shared" si="40"/>
        <v>-4.3184409781444999E-2</v>
      </c>
      <c r="CU26" s="118"/>
      <c r="CV26" s="225">
        <v>42.896599999999999</v>
      </c>
      <c r="CW26" s="216">
        <v>41.05</v>
      </c>
      <c r="CX26" s="216">
        <v>43.829700000000003</v>
      </c>
      <c r="CY26" s="216">
        <v>20.104199999999999</v>
      </c>
      <c r="CZ26" s="110">
        <v>38.941600000000001</v>
      </c>
      <c r="DA26" s="110">
        <v>44.970700000000001</v>
      </c>
      <c r="DB26" s="110">
        <v>51.994900000000001</v>
      </c>
      <c r="DC26" s="110">
        <v>48.623899999999999</v>
      </c>
      <c r="DD26" s="110">
        <v>42.243200000000002</v>
      </c>
      <c r="DE26" s="110">
        <v>43.093800000000002</v>
      </c>
      <c r="DF26" s="110">
        <v>32.535699999999999</v>
      </c>
      <c r="DG26" s="110">
        <v>27.987100000000002</v>
      </c>
      <c r="DH26" s="115">
        <v>478.27140000000003</v>
      </c>
      <c r="DI26" s="121">
        <v>-0.153855231063703</v>
      </c>
      <c r="DJ26" s="122"/>
      <c r="DK26" s="226">
        <v>53.115499999999997</v>
      </c>
      <c r="DL26" s="124">
        <f t="shared" si="469"/>
        <v>-2.4793494645273501E-2</v>
      </c>
      <c r="DM26" s="312">
        <v>54.405299999999997</v>
      </c>
      <c r="DN26" s="313"/>
      <c r="DO26" s="312">
        <v>52.828099999999999</v>
      </c>
      <c r="DP26" s="126">
        <f t="shared" si="43"/>
        <v>60.428023255813997</v>
      </c>
      <c r="DQ26" s="127">
        <f t="shared" si="44"/>
        <v>160.34889999999999</v>
      </c>
      <c r="DR26" s="312">
        <v>55.273400000000002</v>
      </c>
      <c r="DS26" s="126">
        <f t="shared" ref="DS26:DW26" si="567">(DR26-ER26)/ER26</f>
        <v>0.43615766362667902</v>
      </c>
      <c r="DT26" s="312">
        <v>54.465899999999998</v>
      </c>
      <c r="DU26" s="126">
        <f t="shared" si="567"/>
        <v>0.94475230838445201</v>
      </c>
      <c r="DV26" s="312">
        <v>50.582700000000003</v>
      </c>
      <c r="DW26" s="126">
        <f t="shared" si="567"/>
        <v>0.47934208178938797</v>
      </c>
      <c r="DX26" s="312">
        <v>48.137799999999999</v>
      </c>
      <c r="DY26" s="126">
        <f t="shared" ref="DY26:EC26" si="568">(DX26-EX26)/EX26</f>
        <v>0.37710086137104198</v>
      </c>
      <c r="DZ26" s="312">
        <v>25.4038</v>
      </c>
      <c r="EA26" s="126">
        <f t="shared" si="568"/>
        <v>-0.54231758048330503</v>
      </c>
      <c r="EB26" s="312">
        <v>41.119100000000003</v>
      </c>
      <c r="EC26" s="126">
        <f t="shared" si="568"/>
        <v>-0.13951395704590699</v>
      </c>
      <c r="ED26" s="312">
        <v>45.147199999999998</v>
      </c>
      <c r="EE26" s="126">
        <f t="shared" ref="EE26:EI26" si="569">(ED26-FD26)/FD26</f>
        <v>-0.27371238835551198</v>
      </c>
      <c r="EF26" s="312">
        <v>42.9876</v>
      </c>
      <c r="EG26" s="126">
        <f t="shared" si="569"/>
        <v>-0.15599709422182101</v>
      </c>
      <c r="EH26" s="312">
        <v>41.769500000000001</v>
      </c>
      <c r="EI26" s="126">
        <f t="shared" si="569"/>
        <v>-0.13566515470061399</v>
      </c>
      <c r="EJ26" s="125">
        <f t="shared" si="225"/>
        <v>565.23590000000002</v>
      </c>
      <c r="EK26" s="126">
        <f t="shared" si="52"/>
        <v>9.0443158279964006E-2</v>
      </c>
      <c r="EL26" s="331">
        <v>117.1407</v>
      </c>
      <c r="EM26" s="126">
        <f t="shared" si="473"/>
        <v>-0.15769987431007201</v>
      </c>
      <c r="EN26" s="312">
        <v>0</v>
      </c>
      <c r="EO26" s="126">
        <f t="shared" si="474"/>
        <v>-1</v>
      </c>
      <c r="EP26" s="312">
        <v>0.86</v>
      </c>
      <c r="EQ26" s="126">
        <f t="shared" si="475"/>
        <v>-0.99439704372390703</v>
      </c>
      <c r="ER26" s="312">
        <v>38.487000000000002</v>
      </c>
      <c r="ES26" s="126">
        <f t="shared" si="476"/>
        <v>-0.67479970189761396</v>
      </c>
      <c r="ET26" s="312">
        <v>28.006599999999999</v>
      </c>
      <c r="EU26" s="126">
        <f t="shared" si="477"/>
        <v>-0.77879979780747499</v>
      </c>
      <c r="EV26" s="312">
        <v>34.192700000000002</v>
      </c>
      <c r="EW26" s="126">
        <f t="shared" si="478"/>
        <v>-0.698600130634494</v>
      </c>
      <c r="EX26" s="312">
        <v>34.9559</v>
      </c>
      <c r="EY26" s="126">
        <f t="shared" si="479"/>
        <v>-0.69270024738070102</v>
      </c>
      <c r="EZ26" s="312">
        <v>55.505299999999998</v>
      </c>
      <c r="FA26" s="126">
        <f t="shared" si="480"/>
        <v>-0.47919317367202202</v>
      </c>
      <c r="FB26" s="312">
        <v>47.785899999999998</v>
      </c>
      <c r="FC26" s="126">
        <f t="shared" si="481"/>
        <v>-0.55037561300569404</v>
      </c>
      <c r="FD26" s="312">
        <v>62.1616</v>
      </c>
      <c r="FE26" s="126">
        <f t="shared" ref="FE26:FI26" si="570">(FD26-FU26)/FU26</f>
        <v>-0.448273413605</v>
      </c>
      <c r="FF26" s="312">
        <v>50.933</v>
      </c>
      <c r="FG26" s="126">
        <f t="shared" si="570"/>
        <v>-0.46944791666666702</v>
      </c>
      <c r="FH26" s="312">
        <v>48.325600000000001</v>
      </c>
      <c r="FI26" s="126">
        <f t="shared" si="570"/>
        <v>-0.56572969086987801</v>
      </c>
      <c r="FJ26" s="129">
        <f t="shared" si="67"/>
        <v>518.35429999999997</v>
      </c>
      <c r="FK26" s="126">
        <f t="shared" si="483"/>
        <v>-0.650001421319372</v>
      </c>
      <c r="FL26" s="332">
        <v>139.07239999999999</v>
      </c>
      <c r="FM26" s="332">
        <v>183.49420000000001</v>
      </c>
      <c r="FN26" s="332">
        <v>153.49039999999999</v>
      </c>
      <c r="FO26" s="332">
        <v>118.3486</v>
      </c>
      <c r="FP26" s="332">
        <v>126.61199999999999</v>
      </c>
      <c r="FQ26" s="333">
        <v>113.44629999999999</v>
      </c>
      <c r="FR26" s="334" t="s">
        <v>2612</v>
      </c>
      <c r="FS26" s="229" t="s">
        <v>2613</v>
      </c>
      <c r="FT26" s="229" t="s">
        <v>2614</v>
      </c>
      <c r="FU26" s="229" t="s">
        <v>2615</v>
      </c>
      <c r="FV26" s="133">
        <f t="shared" ref="FV26:FZ26" si="571">(FU26-GW26)/GW26</f>
        <v>-0.27909981054098498</v>
      </c>
      <c r="FW26" s="229" t="s">
        <v>2616</v>
      </c>
      <c r="FX26" s="133">
        <f t="shared" si="571"/>
        <v>-0.27656476779989803</v>
      </c>
      <c r="FY26" s="229" t="s">
        <v>2617</v>
      </c>
      <c r="FZ26" s="133">
        <f t="shared" si="571"/>
        <v>-0.269000373776768</v>
      </c>
      <c r="GA26" s="134">
        <f t="shared" si="485"/>
        <v>1481.0183</v>
      </c>
      <c r="GB26" s="230">
        <f t="shared" si="486"/>
        <v>-0.20169659746379801</v>
      </c>
      <c r="GC26" s="79"/>
      <c r="GD26" s="316"/>
      <c r="GE26" s="137">
        <v>148.86789999999999</v>
      </c>
      <c r="GF26" s="133">
        <f t="shared" ref="GF26:GJ26" si="572">(GE26-HH26)/HH26</f>
        <v>-4.6024351169497102E-2</v>
      </c>
      <c r="GG26" s="130">
        <v>203.07910000000001</v>
      </c>
      <c r="GH26" s="133">
        <f t="shared" si="572"/>
        <v>-8.86174056536667E-2</v>
      </c>
      <c r="GI26" s="67">
        <v>179.66810000000001</v>
      </c>
      <c r="GJ26" s="133">
        <f t="shared" si="572"/>
        <v>-3.9510549885624198E-2</v>
      </c>
      <c r="GK26" s="67">
        <v>142.14340000000001</v>
      </c>
      <c r="GL26" s="133">
        <f t="shared" si="488"/>
        <v>-4.9656182201704202E-2</v>
      </c>
      <c r="GM26" s="67">
        <v>153.6181</v>
      </c>
      <c r="GN26" s="133">
        <f t="shared" si="489"/>
        <v>-4.2793194164218999E-2</v>
      </c>
      <c r="GO26" s="231">
        <v>151.161</v>
      </c>
      <c r="GP26" s="133">
        <f t="shared" ref="GP26:GT26" si="573">(GO26-HS26)/HS26</f>
        <v>-4.2411465140042202E-2</v>
      </c>
      <c r="GQ26" s="130">
        <v>151.14510000000001</v>
      </c>
      <c r="GR26" s="133">
        <f t="shared" si="573"/>
        <v>-2.9808285442672701E-2</v>
      </c>
      <c r="GS26" s="130">
        <v>142.99690000000001</v>
      </c>
      <c r="GT26" s="133">
        <f t="shared" si="573"/>
        <v>-5.2325365624776299E-2</v>
      </c>
      <c r="GU26" s="130">
        <v>141.31049999999999</v>
      </c>
      <c r="GV26" s="133">
        <f t="shared" ref="GV26:GZ26" si="574">(GU26-HY26)/HY26</f>
        <v>-6.7040658951782905E-2</v>
      </c>
      <c r="GW26" s="130">
        <v>156.28710000000001</v>
      </c>
      <c r="GX26" s="133">
        <f t="shared" si="574"/>
        <v>-5.01025645700948E-2</v>
      </c>
      <c r="GY26" s="130">
        <v>132.7002</v>
      </c>
      <c r="GZ26" s="133">
        <f t="shared" si="574"/>
        <v>-5.2136012205784101E-2</v>
      </c>
      <c r="HA26" s="130">
        <v>152.22989999999999</v>
      </c>
      <c r="HB26" s="133">
        <f t="shared" si="492"/>
        <v>-6.6844801777182897E-2</v>
      </c>
      <c r="HC26" s="130">
        <f t="shared" si="493"/>
        <v>1855.2073</v>
      </c>
      <c r="HD26" s="130">
        <f t="shared" si="494"/>
        <v>1855.2073</v>
      </c>
      <c r="HE26" s="135"/>
      <c r="HF26" s="122"/>
      <c r="HG26" s="263"/>
      <c r="HH26" s="137">
        <v>156.05000000000001</v>
      </c>
      <c r="HI26" s="138">
        <f t="shared" ref="HI26:HM26" si="575">(HH26-IJ26)/IJ26</f>
        <v>-1.7379258233108701E-2</v>
      </c>
      <c r="HJ26" s="233">
        <v>222.8253</v>
      </c>
      <c r="HK26" s="138">
        <f t="shared" si="575"/>
        <v>-4.65327342747111E-2</v>
      </c>
      <c r="HL26" s="233">
        <v>187.05889999999999</v>
      </c>
      <c r="HM26" s="237">
        <f t="shared" si="575"/>
        <v>-4.59099255330001E-2</v>
      </c>
      <c r="HN26" s="235">
        <v>149.57050000000001</v>
      </c>
      <c r="HO26" s="236">
        <f t="shared" si="496"/>
        <v>-4.85942370078239E-2</v>
      </c>
      <c r="HP26" s="235">
        <v>160.48580000000001</v>
      </c>
      <c r="HQ26" s="236">
        <f t="shared" si="497"/>
        <v>8.0133157464983597E-3</v>
      </c>
      <c r="HR26" s="237"/>
      <c r="HS26" s="235">
        <v>157.85589999999999</v>
      </c>
      <c r="HT26" s="236">
        <f t="shared" ref="HT26:HX26" si="576">(HS26-IT26)/IT26</f>
        <v>-1.50012479720454E-2</v>
      </c>
      <c r="HU26" s="235">
        <v>155.78890000000001</v>
      </c>
      <c r="HV26" s="236">
        <f t="shared" si="576"/>
        <v>-2.89896534530041E-2</v>
      </c>
      <c r="HW26" s="235">
        <v>150.89240000000001</v>
      </c>
      <c r="HX26" s="149">
        <f t="shared" si="576"/>
        <v>-3.9085525058905897E-2</v>
      </c>
      <c r="HY26" s="235">
        <v>151.4648</v>
      </c>
      <c r="HZ26" s="149">
        <f t="shared" ref="HZ26:ID26" si="577">(HY26-IZ26)/IZ26</f>
        <v>-4.6971622726986802E-2</v>
      </c>
      <c r="IA26" s="235">
        <v>164.53049999999999</v>
      </c>
      <c r="IB26" s="149">
        <f t="shared" si="577"/>
        <v>-3.2173529411764802E-2</v>
      </c>
      <c r="IC26" s="235">
        <v>139.9992</v>
      </c>
      <c r="ID26" s="149">
        <f t="shared" si="577"/>
        <v>-4.7235606369946899E-2</v>
      </c>
      <c r="IE26" s="231">
        <v>163.13460000000001</v>
      </c>
      <c r="IF26" s="71">
        <f t="shared" si="500"/>
        <v>-4.0587875508715801E-2</v>
      </c>
      <c r="IG26" s="150">
        <f t="shared" si="501"/>
        <v>1959.6568</v>
      </c>
      <c r="IH26" s="295"/>
      <c r="II26" s="80"/>
      <c r="IJ26" s="303">
        <v>158.81</v>
      </c>
      <c r="IK26" s="172">
        <f t="shared" si="502"/>
        <v>-0.10929444829656799</v>
      </c>
      <c r="IL26" s="279">
        <v>233.7</v>
      </c>
      <c r="IM26" s="172">
        <f t="shared" si="503"/>
        <v>-4.9992096951705103E-2</v>
      </c>
      <c r="IN26" s="279">
        <v>196.06</v>
      </c>
      <c r="IO26" s="154">
        <f t="shared" si="504"/>
        <v>-8.0140880385950099E-3</v>
      </c>
      <c r="IP26" s="304">
        <v>157.21</v>
      </c>
      <c r="IQ26" s="90">
        <f t="shared" si="505"/>
        <v>-3.2208304692069201E-2</v>
      </c>
      <c r="IR26" s="304">
        <v>159.21</v>
      </c>
      <c r="IS26" s="90">
        <f t="shared" si="506"/>
        <v>-3.8343110360381398E-2</v>
      </c>
      <c r="IT26" s="304">
        <v>160.26</v>
      </c>
      <c r="IU26" s="172">
        <f t="shared" si="507"/>
        <v>-4.36724394127063E-2</v>
      </c>
      <c r="IV26" s="304">
        <v>160.44</v>
      </c>
      <c r="IW26" s="172">
        <f t="shared" si="508"/>
        <v>-4.8429657012823001E-2</v>
      </c>
      <c r="IX26" s="288">
        <v>157.03</v>
      </c>
      <c r="IY26" s="172">
        <f t="shared" si="509"/>
        <v>-4.6251536073542099E-2</v>
      </c>
      <c r="IZ26" s="288">
        <v>158.93</v>
      </c>
      <c r="JA26" s="281">
        <f t="shared" si="510"/>
        <v>-4.1218965120743203E-2</v>
      </c>
      <c r="JB26" s="288">
        <v>170</v>
      </c>
      <c r="JC26" s="282">
        <f t="shared" si="511"/>
        <v>-3.2685920504508997E-2</v>
      </c>
      <c r="JD26" s="335">
        <v>146.94</v>
      </c>
      <c r="JE26" s="307">
        <f t="shared" si="512"/>
        <v>-4.5501581594758603E-2</v>
      </c>
      <c r="JF26" s="245">
        <v>170.036</v>
      </c>
      <c r="JG26" s="307">
        <f t="shared" si="513"/>
        <v>-4.0115433940515699E-2</v>
      </c>
      <c r="JH26" s="308">
        <v>2123.36168546811</v>
      </c>
      <c r="JI26" s="308">
        <v>178.29685657205499</v>
      </c>
      <c r="JJ26" s="308">
        <v>245.997953543466</v>
      </c>
      <c r="JK26" s="308">
        <v>197.64393590261801</v>
      </c>
      <c r="JL26" s="308">
        <v>162.441980812802</v>
      </c>
      <c r="JM26" s="308">
        <v>165.55800901053601</v>
      </c>
      <c r="JN26" s="308">
        <v>167.57856471435599</v>
      </c>
      <c r="JO26" s="308">
        <v>168.60550686809501</v>
      </c>
      <c r="JP26" s="308">
        <v>164.64508823796999</v>
      </c>
      <c r="JQ26" s="308">
        <v>165.76256122965</v>
      </c>
      <c r="JR26" s="308">
        <v>175.74436638890299</v>
      </c>
      <c r="JS26" s="308">
        <v>153.944728630881</v>
      </c>
      <c r="JT26" s="308">
        <v>177.14213355677899</v>
      </c>
    </row>
    <row r="27" spans="1:280" ht="28.8">
      <c r="A27" s="416"/>
      <c r="B27" s="160" t="s">
        <v>2539</v>
      </c>
      <c r="C27" s="246">
        <v>2574.3453</v>
      </c>
      <c r="D27" s="108">
        <f t="shared" ref="D27:H27" si="578">C27/R27-1</f>
        <v>0.12949572455022401</v>
      </c>
      <c r="E27" s="215">
        <v>2270.4778000000001</v>
      </c>
      <c r="F27" s="108">
        <f t="shared" si="578"/>
        <v>9.3084426998144801E-2</v>
      </c>
      <c r="G27" s="215">
        <v>2312.8897000000002</v>
      </c>
      <c r="H27" s="108">
        <f t="shared" si="578"/>
        <v>5.8258271806078697E-2</v>
      </c>
      <c r="I27" s="215">
        <v>2341.8271</v>
      </c>
      <c r="J27" s="108">
        <f t="shared" ref="J27:N27" si="579">I27/X27-1</f>
        <v>3.2014874450660501E-2</v>
      </c>
      <c r="K27" s="215">
        <v>2329.9036000000001</v>
      </c>
      <c r="L27" s="108">
        <f t="shared" si="579"/>
        <v>4.4995886223675501E-2</v>
      </c>
      <c r="M27" s="215">
        <v>2252.8377999999998</v>
      </c>
      <c r="N27" s="108">
        <f t="shared" si="579"/>
        <v>-3.07461038824146E-2</v>
      </c>
      <c r="O27" s="107">
        <f t="shared" si="4"/>
        <v>14082.281300000001</v>
      </c>
      <c r="P27" s="108">
        <f t="shared" si="5"/>
        <v>5.36723398877645E-2</v>
      </c>
      <c r="Q27" s="108"/>
      <c r="R27" s="162">
        <v>2279.1988000000001</v>
      </c>
      <c r="S27" s="108">
        <f t="shared" ref="S27:W27" si="580">R27/AS27-1</f>
        <v>0.14736245436624201</v>
      </c>
      <c r="T27" s="247">
        <v>2077.1293999999998</v>
      </c>
      <c r="U27" s="163">
        <f t="shared" si="580"/>
        <v>0.114477681627351</v>
      </c>
      <c r="V27" s="248">
        <v>2185.5626000000002</v>
      </c>
      <c r="W27" s="163">
        <f t="shared" si="580"/>
        <v>6.4329588230931406E-2</v>
      </c>
      <c r="X27" s="248">
        <v>2269.1795999999999</v>
      </c>
      <c r="Y27" s="163">
        <f t="shared" ref="Y27:AC27" si="581">X27/AY27-1</f>
        <v>6.1691562353628299E-2</v>
      </c>
      <c r="Z27" s="246">
        <v>2229.5816</v>
      </c>
      <c r="AA27" s="163">
        <f t="shared" si="581"/>
        <v>1.12998358211744E-2</v>
      </c>
      <c r="AB27" s="246">
        <v>2324.3009999999999</v>
      </c>
      <c r="AC27" s="163">
        <f t="shared" si="581"/>
        <v>-7.2079468895772297E-2</v>
      </c>
      <c r="AD27" s="246">
        <v>2217.5578</v>
      </c>
      <c r="AE27" s="163">
        <f t="shared" ref="AE27:AI27" si="582">AD27/BE27-1</f>
        <v>-5.65924283464996E-2</v>
      </c>
      <c r="AF27" s="246">
        <v>2185.8589000000002</v>
      </c>
      <c r="AG27" s="163">
        <f t="shared" si="582"/>
        <v>-7.0095778660000593E-2</v>
      </c>
      <c r="AH27" s="246">
        <v>2215.5949999999998</v>
      </c>
      <c r="AI27" s="163">
        <f t="shared" si="582"/>
        <v>-5.1390914696961901E-2</v>
      </c>
      <c r="AJ27" s="246">
        <v>2222.7273</v>
      </c>
      <c r="AK27" s="163">
        <f t="shared" ref="AK27:AO27" si="583">AJ27/BK27-1</f>
        <v>-8.7326996861875603E-2</v>
      </c>
      <c r="AL27" s="246">
        <v>2449.5953</v>
      </c>
      <c r="AM27" s="163">
        <f t="shared" si="583"/>
        <v>-9.6851938958931197E-2</v>
      </c>
      <c r="AN27" s="246">
        <v>2678.3546999999999</v>
      </c>
      <c r="AO27" s="163">
        <f t="shared" si="583"/>
        <v>5.7268160606897399E-2</v>
      </c>
      <c r="AP27" s="109">
        <f t="shared" si="14"/>
        <v>27334.642</v>
      </c>
      <c r="AQ27" s="108">
        <f t="shared" si="15"/>
        <v>-4.8676461732053396E-3</v>
      </c>
      <c r="AR27" s="110"/>
      <c r="AS27" s="249">
        <v>1986.4680000000001</v>
      </c>
      <c r="AT27" s="108">
        <v>0.28065630486312998</v>
      </c>
      <c r="AU27" s="246">
        <v>1863.7693999999999</v>
      </c>
      <c r="AV27" s="163">
        <f t="shared" ref="AV27:AZ27" si="584">AU27/BV27-1</f>
        <v>4.5457447029305001E-2</v>
      </c>
      <c r="AW27" s="246">
        <v>2053.4641000000001</v>
      </c>
      <c r="AX27" s="163">
        <f t="shared" si="584"/>
        <v>-9.3422952186109506E-2</v>
      </c>
      <c r="AY27" s="166">
        <v>2137.3247000000001</v>
      </c>
      <c r="AZ27" s="163">
        <f t="shared" si="584"/>
        <v>-0.112111190161044</v>
      </c>
      <c r="BA27" s="251">
        <v>2204.6691999999998</v>
      </c>
      <c r="BB27" s="163">
        <f t="shared" ref="BB27:BF27" si="585">BA27/CB27-1</f>
        <v>-9.0823231949793096E-2</v>
      </c>
      <c r="BC27" s="166">
        <v>2504.8492000000001</v>
      </c>
      <c r="BD27" s="163">
        <f t="shared" si="585"/>
        <v>-0.166556077582762</v>
      </c>
      <c r="BE27" s="166">
        <v>2350.5830000000001</v>
      </c>
      <c r="BF27" s="163">
        <f t="shared" si="585"/>
        <v>-8.8313526847355606E-2</v>
      </c>
      <c r="BG27" s="166">
        <v>2350.6280000000002</v>
      </c>
      <c r="BH27" s="163">
        <f t="shared" ref="BH27:BL27" si="586">BG27/CH27-1</f>
        <v>1.9218937942810901E-2</v>
      </c>
      <c r="BI27" s="166">
        <v>2335.6248999999998</v>
      </c>
      <c r="BJ27" s="163">
        <f t="shared" si="586"/>
        <v>1.02210040337474E-2</v>
      </c>
      <c r="BK27" s="166">
        <v>2435.4038</v>
      </c>
      <c r="BL27" s="163">
        <f t="shared" si="586"/>
        <v>-1.54538813590224E-2</v>
      </c>
      <c r="BM27" s="166">
        <v>2712.2854000000002</v>
      </c>
      <c r="BN27" s="163">
        <f t="shared" si="415"/>
        <v>0.21065701718626201</v>
      </c>
      <c r="BO27" s="166">
        <v>2533.2784999999999</v>
      </c>
      <c r="BP27" s="163">
        <f t="shared" si="416"/>
        <v>0.184619345742084</v>
      </c>
      <c r="BQ27" s="107">
        <f t="shared" si="24"/>
        <v>27468.3482</v>
      </c>
      <c r="BR27" s="108">
        <f t="shared" si="399"/>
        <v>-6.2360907510750096E-4</v>
      </c>
      <c r="BS27" s="165"/>
      <c r="BT27" s="249">
        <v>1551.1328000000001</v>
      </c>
      <c r="BU27" s="200">
        <f t="shared" si="25"/>
        <v>-9.0922847642277801E-2</v>
      </c>
      <c r="BV27" s="249">
        <v>1782.731</v>
      </c>
      <c r="BW27" s="200">
        <f t="shared" si="26"/>
        <v>0.13097520823900499</v>
      </c>
      <c r="BX27" s="210">
        <v>2265.0740000000001</v>
      </c>
      <c r="BY27" s="108">
        <f t="shared" si="27"/>
        <v>0.23430084645205199</v>
      </c>
      <c r="BZ27" s="167">
        <v>2407.1986000000002</v>
      </c>
      <c r="CA27" s="108">
        <v>1.6756678919777399</v>
      </c>
      <c r="CB27" s="202">
        <v>2424.9070999999999</v>
      </c>
      <c r="CC27" s="108">
        <f t="shared" si="29"/>
        <v>0.46404791490156599</v>
      </c>
      <c r="CD27" s="202">
        <v>3005.4202</v>
      </c>
      <c r="CE27" s="108">
        <f t="shared" si="30"/>
        <v>0.35847202350221302</v>
      </c>
      <c r="CF27" s="246">
        <v>2578.2800000000002</v>
      </c>
      <c r="CG27" s="108">
        <f t="shared" si="31"/>
        <v>0.14295157842735401</v>
      </c>
      <c r="CH27" s="107">
        <v>2306.3033</v>
      </c>
      <c r="CI27" s="108">
        <f t="shared" si="33"/>
        <v>7.6757483215693895E-2</v>
      </c>
      <c r="CJ27" s="107">
        <v>2311.9940000000001</v>
      </c>
      <c r="CK27" s="108">
        <f t="shared" si="34"/>
        <v>0.29871259162983199</v>
      </c>
      <c r="CL27" s="107">
        <v>2473.6309999999999</v>
      </c>
      <c r="CM27" s="108">
        <f t="shared" si="35"/>
        <v>0.32871872210832198</v>
      </c>
      <c r="CN27" s="107">
        <v>2240.3416999999999</v>
      </c>
      <c r="CO27" s="108">
        <f t="shared" si="36"/>
        <v>0.65061968737168696</v>
      </c>
      <c r="CP27" s="168">
        <v>2138.4747000000002</v>
      </c>
      <c r="CQ27" s="108">
        <f t="shared" si="37"/>
        <v>0.84651867747460596</v>
      </c>
      <c r="CR27" s="169">
        <f t="shared" si="38"/>
        <v>27485.488399999998</v>
      </c>
      <c r="CS27" s="108">
        <f t="shared" si="39"/>
        <v>0.34462858677032299</v>
      </c>
      <c r="CT27" s="170">
        <f t="shared" si="40"/>
        <v>-4.5469403171846397E-2</v>
      </c>
      <c r="CU27" s="170"/>
      <c r="CV27" s="252">
        <v>1706.2719</v>
      </c>
      <c r="CW27" s="249">
        <v>1576.2777000000001</v>
      </c>
      <c r="CX27" s="249">
        <v>1835.1069</v>
      </c>
      <c r="CY27" s="249">
        <v>899.66269999999997</v>
      </c>
      <c r="CZ27" s="210">
        <v>1656.3031000000001</v>
      </c>
      <c r="DA27" s="210">
        <v>2212.3534</v>
      </c>
      <c r="DB27" s="210">
        <v>2255.8085999999998</v>
      </c>
      <c r="DC27" s="210">
        <v>2141.8966999999998</v>
      </c>
      <c r="DD27" s="210">
        <v>1780.2199000000001</v>
      </c>
      <c r="DE27" s="210">
        <v>1861.6664000000001</v>
      </c>
      <c r="DF27" s="210">
        <v>1357.2731000000001</v>
      </c>
      <c r="DG27" s="210">
        <v>1158.1116</v>
      </c>
      <c r="DH27" s="213">
        <v>20440.952000000001</v>
      </c>
      <c r="DI27" s="214">
        <v>-0.15453972637141999</v>
      </c>
      <c r="DJ27" s="173"/>
      <c r="DK27" s="253">
        <v>2399.8951000000002</v>
      </c>
      <c r="DL27" s="175">
        <f t="shared" si="469"/>
        <v>2.3447350778158901E-2</v>
      </c>
      <c r="DM27" s="74">
        <v>2414.3380999999999</v>
      </c>
      <c r="DN27" s="259"/>
      <c r="DO27" s="74">
        <v>2226.0953</v>
      </c>
      <c r="DP27" s="177">
        <f t="shared" si="43"/>
        <v>14.2003776032776</v>
      </c>
      <c r="DQ27" s="178">
        <f t="shared" si="44"/>
        <v>7040.3284999999996</v>
      </c>
      <c r="DR27" s="74">
        <v>2352.4863</v>
      </c>
      <c r="DS27" s="177">
        <f t="shared" ref="DS27:DW27" si="587">(DR27-ER27)/ER27</f>
        <v>0.13918428893736401</v>
      </c>
      <c r="DT27" s="74">
        <v>2344.9131000000002</v>
      </c>
      <c r="DU27" s="177">
        <f t="shared" si="587"/>
        <v>0.35823246225219202</v>
      </c>
      <c r="DV27" s="74">
        <v>2147.4335000000001</v>
      </c>
      <c r="DW27" s="177">
        <f t="shared" si="587"/>
        <v>0.238597341827231</v>
      </c>
      <c r="DX27" s="74">
        <v>2019.0132000000001</v>
      </c>
      <c r="DY27" s="177">
        <f t="shared" ref="DY27:EC27" si="588">(DX27-EX27)/EX27</f>
        <v>0.14353165463530801</v>
      </c>
      <c r="DZ27" s="74">
        <v>1090.1195</v>
      </c>
      <c r="EA27" s="177">
        <f t="shared" si="588"/>
        <v>-0.68106789583473504</v>
      </c>
      <c r="EB27" s="74">
        <v>1675.3286000000001</v>
      </c>
      <c r="EC27" s="177">
        <f t="shared" si="588"/>
        <v>-0.38498382494324002</v>
      </c>
      <c r="ED27" s="74">
        <v>1958.0613000000001</v>
      </c>
      <c r="EE27" s="177">
        <f t="shared" ref="EE27:EI27" si="589">(ED27-FD27)/FD27</f>
        <v>-0.46127386034306</v>
      </c>
      <c r="EF27" s="74">
        <v>1823.711</v>
      </c>
      <c r="EG27" s="177">
        <f t="shared" si="589"/>
        <v>-0.357041439640298</v>
      </c>
      <c r="EH27" s="74">
        <v>1725.9113</v>
      </c>
      <c r="EI27" s="177">
        <f t="shared" si="589"/>
        <v>-0.33602206920621402</v>
      </c>
      <c r="EJ27" s="176">
        <f t="shared" si="225"/>
        <v>24177.3063</v>
      </c>
      <c r="EK27" s="177">
        <f t="shared" si="52"/>
        <v>-0.16076755670460699</v>
      </c>
      <c r="EL27" s="336">
        <v>6159.0481</v>
      </c>
      <c r="EM27" s="177">
        <f t="shared" si="473"/>
        <v>-0.16819999249373499</v>
      </c>
      <c r="EN27" s="74">
        <v>0</v>
      </c>
      <c r="EO27" s="177">
        <f t="shared" si="474"/>
        <v>-1</v>
      </c>
      <c r="EP27" s="74">
        <v>146.44999999999999</v>
      </c>
      <c r="EQ27" s="177">
        <f t="shared" si="475"/>
        <v>-0.98210535173883096</v>
      </c>
      <c r="ER27" s="74">
        <v>2065.0621000000001</v>
      </c>
      <c r="ES27" s="177">
        <f t="shared" si="476"/>
        <v>-0.69539999680806497</v>
      </c>
      <c r="ET27" s="74">
        <v>1726.4446</v>
      </c>
      <c r="EU27" s="177">
        <f t="shared" si="477"/>
        <v>-0.79139999837851005</v>
      </c>
      <c r="EV27" s="74">
        <v>1733.7624000000001</v>
      </c>
      <c r="EW27" s="177">
        <f t="shared" si="478"/>
        <v>-0.73599999926910398</v>
      </c>
      <c r="EX27" s="74">
        <v>1765.5944999999999</v>
      </c>
      <c r="EY27" s="177">
        <f t="shared" si="479"/>
        <v>-0.74069999939198805</v>
      </c>
      <c r="EZ27" s="74">
        <v>3418.03</v>
      </c>
      <c r="FA27" s="177">
        <f t="shared" si="480"/>
        <v>-0.48078169346501298</v>
      </c>
      <c r="FB27" s="74">
        <v>2724.0399000000002</v>
      </c>
      <c r="FC27" s="177">
        <f t="shared" si="481"/>
        <v>-0.61547669787630799</v>
      </c>
      <c r="FD27" s="74">
        <v>3634.6134999999999</v>
      </c>
      <c r="FE27" s="177">
        <f t="shared" ref="FE27:FI27" si="590">(FD27-FU27)/FU27</f>
        <v>-0.44265825661248998</v>
      </c>
      <c r="FF27" s="74">
        <v>2836.4362999999998</v>
      </c>
      <c r="FG27" s="177">
        <f t="shared" si="590"/>
        <v>-0.47473401851851899</v>
      </c>
      <c r="FH27" s="74">
        <v>2599.3503999999998</v>
      </c>
      <c r="FI27" s="177">
        <f t="shared" si="590"/>
        <v>-0.72876107792241696</v>
      </c>
      <c r="FJ27" s="180">
        <f t="shared" si="67"/>
        <v>28808.8318</v>
      </c>
      <c r="FK27" s="177">
        <f t="shared" si="483"/>
        <v>-0.67653409281402499</v>
      </c>
      <c r="FL27" s="337">
        <v>7404.4818999999998</v>
      </c>
      <c r="FM27" s="94">
        <v>9870.3624</v>
      </c>
      <c r="FN27" s="94">
        <v>8184.0110999999997</v>
      </c>
      <c r="FO27" s="94">
        <v>6779.5865999999996</v>
      </c>
      <c r="FP27" s="94">
        <v>8276.3402999999998</v>
      </c>
      <c r="FQ27" s="78">
        <v>6567.2817999999997</v>
      </c>
      <c r="FR27" s="77" t="s">
        <v>2618</v>
      </c>
      <c r="FS27" s="255" t="s">
        <v>2619</v>
      </c>
      <c r="FT27" s="255" t="s">
        <v>2620</v>
      </c>
      <c r="FU27" s="255" t="s">
        <v>2621</v>
      </c>
      <c r="FV27" s="184">
        <f t="shared" ref="FV27:FZ27" si="591">(FU27-GW27)/GW27</f>
        <v>-0.28979897733075199</v>
      </c>
      <c r="FW27" s="255" t="s">
        <v>2622</v>
      </c>
      <c r="FX27" s="184">
        <f t="shared" si="591"/>
        <v>-0.29744221478479499</v>
      </c>
      <c r="FY27" s="255" t="s">
        <v>2623</v>
      </c>
      <c r="FZ27" s="184">
        <f t="shared" si="591"/>
        <v>-0.267136661238358</v>
      </c>
      <c r="GA27" s="185">
        <f t="shared" si="485"/>
        <v>89062.962</v>
      </c>
      <c r="GB27" s="338">
        <f t="shared" si="486"/>
        <v>-0.234381266731439</v>
      </c>
      <c r="GC27" s="186"/>
      <c r="GD27" s="80"/>
      <c r="GE27" s="96">
        <v>8294.1915000000008</v>
      </c>
      <c r="GF27" s="177">
        <f t="shared" ref="GF27:GJ27" si="592">(GE27-HH27)/HH27</f>
        <v>-4.2327423165119102E-2</v>
      </c>
      <c r="GG27" s="181">
        <v>11176.4331</v>
      </c>
      <c r="GH27" s="177">
        <f t="shared" si="592"/>
        <v>-8.8320169875196905E-2</v>
      </c>
      <c r="GI27" s="85">
        <v>10213.959699999999</v>
      </c>
      <c r="GJ27" s="177">
        <f t="shared" si="592"/>
        <v>-4.2930992391149503E-2</v>
      </c>
      <c r="GK27" s="85">
        <v>8461.9336999999996</v>
      </c>
      <c r="GL27" s="177">
        <f t="shared" si="488"/>
        <v>-4.45081677350938E-2</v>
      </c>
      <c r="GM27" s="85">
        <v>10452.3092</v>
      </c>
      <c r="GN27" s="177">
        <f t="shared" si="489"/>
        <v>-4.2885229244961701E-2</v>
      </c>
      <c r="GO27" s="257">
        <v>9229.6049000000003</v>
      </c>
      <c r="GP27" s="177">
        <f t="shared" ref="GP27:GT27" si="593">(GO27-HS27)/HS27</f>
        <v>-4.7286486084528102E-2</v>
      </c>
      <c r="GQ27" s="181">
        <v>9565.4776000000002</v>
      </c>
      <c r="GR27" s="177">
        <f t="shared" si="593"/>
        <v>-3.0194582932355999E-2</v>
      </c>
      <c r="GS27" s="181">
        <v>9181.3011000000006</v>
      </c>
      <c r="GT27" s="177">
        <f t="shared" si="593"/>
        <v>-5.0249563802547199E-2</v>
      </c>
      <c r="GU27" s="181">
        <v>9807.8436999999994</v>
      </c>
      <c r="GV27" s="177">
        <f t="shared" ref="GV27:GZ27" si="594">(GU27-HY27)/HY27</f>
        <v>-6.4030817238273405E-2</v>
      </c>
      <c r="GW27" s="181">
        <v>9182.3822999999993</v>
      </c>
      <c r="GX27" s="177">
        <f t="shared" si="594"/>
        <v>-4.68986374373382E-2</v>
      </c>
      <c r="GY27" s="181">
        <v>7686.2004999999999</v>
      </c>
      <c r="GZ27" s="177">
        <f t="shared" si="594"/>
        <v>-5.1313948979548503E-2</v>
      </c>
      <c r="HA27" s="181">
        <v>13076.448899999999</v>
      </c>
      <c r="HB27" s="177">
        <f t="shared" si="492"/>
        <v>-5.6312380131574601E-2</v>
      </c>
      <c r="HC27" s="187">
        <f t="shared" si="493"/>
        <v>116328.08620000001</v>
      </c>
      <c r="HD27" s="181">
        <f t="shared" si="494"/>
        <v>116328.08620000001</v>
      </c>
      <c r="HE27" s="154"/>
      <c r="HF27" s="173"/>
      <c r="HG27" s="269"/>
      <c r="HH27" s="96">
        <v>8660.7800000000007</v>
      </c>
      <c r="HI27" s="151">
        <f t="shared" ref="HI27:HM27" si="595">(HH27-IJ27)/IJ27</f>
        <v>-1.19705078082664E-2</v>
      </c>
      <c r="HJ27" s="190">
        <v>12259.1646</v>
      </c>
      <c r="HK27" s="151">
        <f t="shared" si="595"/>
        <v>-1.2304765833406501E-2</v>
      </c>
      <c r="HL27" s="190">
        <v>10672.124599999999</v>
      </c>
      <c r="HM27" s="193">
        <f t="shared" si="595"/>
        <v>-4.2078697270961501E-2</v>
      </c>
      <c r="HN27" s="258">
        <v>8856.1026000000002</v>
      </c>
      <c r="HO27" s="259">
        <f t="shared" si="496"/>
        <v>-4.3080066560055197E-2</v>
      </c>
      <c r="HP27" s="258">
        <v>10920.6435</v>
      </c>
      <c r="HQ27" s="259">
        <f t="shared" si="497"/>
        <v>2.62383439067869E-2</v>
      </c>
      <c r="HR27" s="193"/>
      <c r="HS27" s="258">
        <v>9687.7023000000008</v>
      </c>
      <c r="HT27" s="259">
        <f t="shared" ref="HT27:HX27" si="596">(HS27-IT27)/IT27</f>
        <v>-2.7436773416323602E-2</v>
      </c>
      <c r="HU27" s="258">
        <v>9863.2957000000006</v>
      </c>
      <c r="HV27" s="259">
        <f t="shared" si="596"/>
        <v>-2.0992427633727401E-2</v>
      </c>
      <c r="HW27" s="258">
        <v>9667.0669999999991</v>
      </c>
      <c r="HX27" s="192">
        <f t="shared" si="596"/>
        <v>-2.7490334827918302E-2</v>
      </c>
      <c r="HY27" s="258">
        <v>10478.8105</v>
      </c>
      <c r="HZ27" s="195">
        <f t="shared" ref="HZ27:ID27" si="597">(HY27-IZ27)/IZ27</f>
        <v>-3.7896270139447401E-2</v>
      </c>
      <c r="IA27" s="258">
        <v>9634.2137999999995</v>
      </c>
      <c r="IB27" s="195">
        <f t="shared" si="597"/>
        <v>-3.00606274162371E-2</v>
      </c>
      <c r="IC27" s="258">
        <v>8101.9431999999997</v>
      </c>
      <c r="ID27" s="71">
        <f t="shared" si="597"/>
        <v>-4.1746961233176998E-2</v>
      </c>
      <c r="IE27" s="261">
        <v>13856.755800000001</v>
      </c>
      <c r="IF27" s="71">
        <f t="shared" si="500"/>
        <v>-4.27099541183526E-2</v>
      </c>
      <c r="IG27" s="150">
        <f t="shared" si="501"/>
        <v>122658.6036</v>
      </c>
      <c r="IH27" s="295"/>
      <c r="II27" s="80"/>
      <c r="IJ27" s="73">
        <v>8765.7099999999991</v>
      </c>
      <c r="IK27" s="177">
        <f t="shared" si="502"/>
        <v>-5.9591944503255903E-2</v>
      </c>
      <c r="IL27" s="181">
        <v>12411.89</v>
      </c>
      <c r="IM27" s="177">
        <f t="shared" si="503"/>
        <v>-4.00001713244083E-2</v>
      </c>
      <c r="IN27" s="181">
        <v>11140.92</v>
      </c>
      <c r="IO27" s="154">
        <f t="shared" si="504"/>
        <v>-6.0002285301997103E-3</v>
      </c>
      <c r="IP27" s="294">
        <v>9254.7999999999993</v>
      </c>
      <c r="IQ27" s="259">
        <f t="shared" si="505"/>
        <v>-7.3272126190136204E-3</v>
      </c>
      <c r="IR27" s="294">
        <v>10641.43</v>
      </c>
      <c r="IS27" s="259">
        <f t="shared" si="506"/>
        <v>-3.4153510820891901E-2</v>
      </c>
      <c r="IT27" s="294">
        <v>9961</v>
      </c>
      <c r="IU27" s="177">
        <f t="shared" si="507"/>
        <v>-4.68295729191129E-3</v>
      </c>
      <c r="IV27" s="294">
        <v>10074.790000000001</v>
      </c>
      <c r="IW27" s="177">
        <f t="shared" si="508"/>
        <v>-4.9662408901470202E-2</v>
      </c>
      <c r="IX27" s="261">
        <v>9940.33</v>
      </c>
      <c r="IY27" s="177">
        <f t="shared" si="509"/>
        <v>-3.7859890793162397E-2</v>
      </c>
      <c r="IZ27" s="257">
        <v>10891.56</v>
      </c>
      <c r="JA27" s="154">
        <f t="shared" si="510"/>
        <v>-3.8049941011643898E-2</v>
      </c>
      <c r="JB27" s="261">
        <v>9932.7999999999993</v>
      </c>
      <c r="JC27" s="151">
        <f t="shared" si="511"/>
        <v>-1.4646414109517799E-2</v>
      </c>
      <c r="JD27" s="261">
        <v>8454.91</v>
      </c>
      <c r="JE27" s="151">
        <f t="shared" si="512"/>
        <v>-4.32857062305756E-2</v>
      </c>
      <c r="JF27" s="261">
        <v>14474.981599999999</v>
      </c>
      <c r="JG27" s="151">
        <f t="shared" si="513"/>
        <v>-3.1294903610762301E-2</v>
      </c>
      <c r="JH27" s="85">
        <v>129922.731563765</v>
      </c>
      <c r="JI27" s="85">
        <v>9321.1770664488395</v>
      </c>
      <c r="JJ27" s="85">
        <v>12929.0543906902</v>
      </c>
      <c r="JK27" s="85">
        <v>11208.171590951401</v>
      </c>
      <c r="JL27" s="85">
        <v>9323.1124270237706</v>
      </c>
      <c r="JM27" s="85">
        <v>11017.723954294601</v>
      </c>
      <c r="JN27" s="85">
        <v>10007.8664109858</v>
      </c>
      <c r="JO27" s="85">
        <v>10601.2748462935</v>
      </c>
      <c r="JP27" s="85">
        <v>10331.478653555499</v>
      </c>
      <c r="JQ27" s="85">
        <v>11322.3757285843</v>
      </c>
      <c r="JR27" s="85">
        <v>10080.4423328135</v>
      </c>
      <c r="JS27" s="85">
        <v>8837.4450502750606</v>
      </c>
      <c r="JT27" s="85">
        <v>14942.6091118486</v>
      </c>
    </row>
    <row r="28" spans="1:280" s="51" customFormat="1" ht="28.8">
      <c r="A28" s="415" t="s">
        <v>2624</v>
      </c>
      <c r="B28" s="106" t="s">
        <v>2536</v>
      </c>
      <c r="C28" s="215">
        <v>39.055</v>
      </c>
      <c r="D28" s="108">
        <f t="shared" ref="D28:H28" si="598">C28/R28-1</f>
        <v>-0.33918655057240599</v>
      </c>
      <c r="E28" s="215">
        <v>40.842599999999997</v>
      </c>
      <c r="F28" s="108">
        <f t="shared" si="598"/>
        <v>-0.27306026772603698</v>
      </c>
      <c r="G28" s="215">
        <v>40.787700000000001</v>
      </c>
      <c r="H28" s="108">
        <f t="shared" si="598"/>
        <v>-0.260702653029042</v>
      </c>
      <c r="I28" s="215">
        <v>41.548699999999997</v>
      </c>
      <c r="J28" s="108">
        <f t="shared" ref="J28:N28" si="599">I28/X28-1</f>
        <v>-0.25533825369116497</v>
      </c>
      <c r="K28" s="215">
        <v>41.3523</v>
      </c>
      <c r="L28" s="108">
        <f t="shared" si="599"/>
        <v>-0.140797486738682</v>
      </c>
      <c r="M28" s="215">
        <v>35.266500000000001</v>
      </c>
      <c r="N28" s="108">
        <f t="shared" si="599"/>
        <v>-0.29458535024202898</v>
      </c>
      <c r="O28" s="107">
        <f t="shared" si="4"/>
        <v>238.8528</v>
      </c>
      <c r="P28" s="108">
        <f t="shared" si="5"/>
        <v>-0.263651573319374</v>
      </c>
      <c r="Q28" s="108"/>
      <c r="R28" s="107">
        <v>59.101399999999998</v>
      </c>
      <c r="S28" s="108">
        <f t="shared" ref="S28:W28" si="600">R28/AS28-1</f>
        <v>-0.124247255743379</v>
      </c>
      <c r="T28" s="107">
        <v>56.1843</v>
      </c>
      <c r="U28" s="108">
        <f t="shared" si="600"/>
        <v>-0.106757944841993</v>
      </c>
      <c r="V28" s="215">
        <v>55.170900000000003</v>
      </c>
      <c r="W28" s="108">
        <f t="shared" si="600"/>
        <v>-0.11232729923108201</v>
      </c>
      <c r="X28" s="215">
        <v>55.795400000000001</v>
      </c>
      <c r="Y28" s="108">
        <f t="shared" ref="Y28:AC28" si="601">X28/AY28-1</f>
        <v>-0.116188080544397</v>
      </c>
      <c r="Z28" s="246">
        <v>48.128700000000002</v>
      </c>
      <c r="AA28" s="108">
        <f t="shared" si="601"/>
        <v>-0.24924306119934</v>
      </c>
      <c r="AB28" s="246">
        <v>49.994</v>
      </c>
      <c r="AC28" s="108">
        <f t="shared" si="601"/>
        <v>-0.19028090906735101</v>
      </c>
      <c r="AD28" s="246">
        <v>48.836300000000001</v>
      </c>
      <c r="AE28" s="108">
        <f t="shared" ref="AE28:AI28" si="602">AD28/BE28-1</f>
        <v>-0.22385106474278199</v>
      </c>
      <c r="AF28" s="246">
        <v>47.412700000000001</v>
      </c>
      <c r="AG28" s="108">
        <f t="shared" si="602"/>
        <v>-0.24349805978913</v>
      </c>
      <c r="AH28" s="246">
        <v>47.508400000000002</v>
      </c>
      <c r="AI28" s="108">
        <f t="shared" si="602"/>
        <v>-0.22934773792723101</v>
      </c>
      <c r="AJ28" s="202">
        <v>48.6599</v>
      </c>
      <c r="AK28" s="108">
        <f t="shared" ref="AK28:AO28" si="603">AJ28/BK28-1</f>
        <v>-0.27286570103750601</v>
      </c>
      <c r="AL28" s="246">
        <v>46.507599999999996</v>
      </c>
      <c r="AM28" s="108">
        <f t="shared" si="603"/>
        <v>-0.237667808612127</v>
      </c>
      <c r="AN28" s="246">
        <v>45.038600000000002</v>
      </c>
      <c r="AO28" s="108">
        <f t="shared" si="603"/>
        <v>-0.20465566382589501</v>
      </c>
      <c r="AP28" s="109">
        <f t="shared" si="14"/>
        <v>608.33820000000003</v>
      </c>
      <c r="AQ28" s="108">
        <f t="shared" si="15"/>
        <v>-0.192451227209884</v>
      </c>
      <c r="AR28" s="110"/>
      <c r="AS28" s="216">
        <v>67.486400000000003</v>
      </c>
      <c r="AT28" s="111">
        <v>0.23958128608138099</v>
      </c>
      <c r="AU28" s="223">
        <v>62.899299999999997</v>
      </c>
      <c r="AV28" s="339">
        <f t="shared" ref="AV28:AZ28" si="604">AU28/BV28-1</f>
        <v>0.13655221512697399</v>
      </c>
      <c r="AW28" s="223">
        <v>62.152299999999997</v>
      </c>
      <c r="AX28" s="339">
        <f t="shared" si="604"/>
        <v>4.0329478481961903E-2</v>
      </c>
      <c r="AY28" s="219">
        <v>63.130400000000002</v>
      </c>
      <c r="AZ28" s="339">
        <f t="shared" si="604"/>
        <v>1.4501510574018101E-2</v>
      </c>
      <c r="BA28" s="218">
        <v>64.106899999999996</v>
      </c>
      <c r="BB28" s="339">
        <f t="shared" ref="BB28:BF28" si="605">BA28/CB28-1</f>
        <v>2.6345913389570701E-2</v>
      </c>
      <c r="BC28" s="219">
        <v>61.742400000000004</v>
      </c>
      <c r="BD28" s="339">
        <f t="shared" si="605"/>
        <v>-2.9070151436524E-2</v>
      </c>
      <c r="BE28" s="219">
        <v>62.921300000000002</v>
      </c>
      <c r="BF28" s="339">
        <f t="shared" si="605"/>
        <v>-1.4049349790576E-2</v>
      </c>
      <c r="BG28" s="219">
        <v>62.6736</v>
      </c>
      <c r="BH28" s="339">
        <f t="shared" ref="BH28:BL28" si="606">BG28/CH28-1</f>
        <v>-3.5008383720339403E-2</v>
      </c>
      <c r="BI28" s="219">
        <v>61.646999999999998</v>
      </c>
      <c r="BJ28" s="339">
        <f t="shared" si="606"/>
        <v>-5.1974035280892401E-2</v>
      </c>
      <c r="BK28" s="219">
        <v>66.920100000000005</v>
      </c>
      <c r="BL28" s="339">
        <f t="shared" si="606"/>
        <v>-3.3248292440509801E-2</v>
      </c>
      <c r="BM28" s="219">
        <v>61.006999999999998</v>
      </c>
      <c r="BN28" s="339">
        <f t="shared" si="415"/>
        <v>-0.129941826883995</v>
      </c>
      <c r="BO28" s="219">
        <v>56.627800000000001</v>
      </c>
      <c r="BP28" s="339">
        <f t="shared" si="416"/>
        <v>-0.15839394578913099</v>
      </c>
      <c r="BQ28" s="110">
        <f t="shared" si="24"/>
        <v>753.31449999999995</v>
      </c>
      <c r="BR28" s="111">
        <f t="shared" si="399"/>
        <v>-6.4769649662271798E-3</v>
      </c>
      <c r="BS28" s="114"/>
      <c r="BT28" s="216">
        <v>54.442900000000002</v>
      </c>
      <c r="BU28" s="111">
        <f t="shared" si="25"/>
        <v>-6.4320259034053306E-2</v>
      </c>
      <c r="BV28" s="216">
        <v>55.342199999999998</v>
      </c>
      <c r="BW28" s="111">
        <f t="shared" si="26"/>
        <v>-6.2586068760152602E-2</v>
      </c>
      <c r="BX28" s="110">
        <v>59.742899999999999</v>
      </c>
      <c r="BY28" s="111">
        <f t="shared" si="27"/>
        <v>7.8202913930232501E-2</v>
      </c>
      <c r="BZ28" s="116">
        <v>62.228000000000002</v>
      </c>
      <c r="CA28" s="111">
        <v>0.205641880110048</v>
      </c>
      <c r="CB28" s="222">
        <v>62.461300000000001</v>
      </c>
      <c r="CC28" s="111">
        <f t="shared" si="29"/>
        <v>0.120054584937498</v>
      </c>
      <c r="CD28" s="222">
        <v>63.591000000000001</v>
      </c>
      <c r="CE28" s="111">
        <f t="shared" si="30"/>
        <v>5.7256198127261203E-2</v>
      </c>
      <c r="CF28" s="223">
        <v>63.817900000000002</v>
      </c>
      <c r="CG28" s="111">
        <f t="shared" si="31"/>
        <v>3.7075617033170499E-2</v>
      </c>
      <c r="CH28" s="110">
        <v>64.947299999999998</v>
      </c>
      <c r="CI28" s="111">
        <f t="shared" si="33"/>
        <v>5.0775859140026698E-2</v>
      </c>
      <c r="CJ28" s="110">
        <f>58.8355+CJ30</f>
        <v>65.026700000000005</v>
      </c>
      <c r="CK28" s="111">
        <f t="shared" si="34"/>
        <v>6.8344319070495096E-2</v>
      </c>
      <c r="CL28" s="110">
        <f>62.4026+CL30</f>
        <v>69.221599999999995</v>
      </c>
      <c r="CM28" s="111">
        <f t="shared" si="35"/>
        <v>0.58311987704918</v>
      </c>
      <c r="CN28" s="110">
        <v>70.118300000000005</v>
      </c>
      <c r="CO28" s="111">
        <f t="shared" si="36"/>
        <v>0.66927268701806697</v>
      </c>
      <c r="CP28" s="115">
        <v>67.285399999999996</v>
      </c>
      <c r="CQ28" s="111">
        <f t="shared" si="37"/>
        <v>0.67507039062752805</v>
      </c>
      <c r="CR28" s="117">
        <f t="shared" si="38"/>
        <v>758.22550000000001</v>
      </c>
      <c r="CS28" s="111">
        <f t="shared" si="39"/>
        <v>0.16601534807201801</v>
      </c>
      <c r="CT28" s="118">
        <f t="shared" si="40"/>
        <v>-4.0401721091355799E-2</v>
      </c>
      <c r="CU28" s="118"/>
      <c r="CV28" s="225">
        <v>58.185400000000001</v>
      </c>
      <c r="CW28" s="216">
        <v>59.037100000000002</v>
      </c>
      <c r="CX28" s="216">
        <v>55.409700000000001</v>
      </c>
      <c r="CY28" s="216">
        <v>51.613999999999997</v>
      </c>
      <c r="CZ28" s="110">
        <v>55.766300000000001</v>
      </c>
      <c r="DA28" s="110">
        <v>60.147199999999998</v>
      </c>
      <c r="DB28" s="110">
        <v>61.5364</v>
      </c>
      <c r="DC28" s="110">
        <v>61.808900000000001</v>
      </c>
      <c r="DD28" s="110">
        <v>60.866799999999998</v>
      </c>
      <c r="DE28" s="110">
        <v>43.724800000000002</v>
      </c>
      <c r="DF28" s="110">
        <v>42.005299999999998</v>
      </c>
      <c r="DG28" s="110">
        <v>40.168700000000001</v>
      </c>
      <c r="DH28" s="115">
        <v>650.27059999999994</v>
      </c>
      <c r="DI28" s="121">
        <v>0.121126439056618</v>
      </c>
      <c r="DJ28" s="122"/>
      <c r="DK28" s="340">
        <v>50.247799999999998</v>
      </c>
      <c r="DL28" s="124">
        <f t="shared" si="469"/>
        <v>-1.55982061069471E-3</v>
      </c>
      <c r="DM28" s="312">
        <v>46.590600000000002</v>
      </c>
      <c r="DN28" s="313"/>
      <c r="DO28" s="312">
        <v>49.1175</v>
      </c>
      <c r="DP28" s="126">
        <f t="shared" si="43"/>
        <v>3.29194956353055</v>
      </c>
      <c r="DQ28" s="127">
        <f t="shared" si="44"/>
        <v>145.95590000000001</v>
      </c>
      <c r="DR28" s="312">
        <v>49.257199999999997</v>
      </c>
      <c r="DS28" s="126">
        <f t="shared" ref="DS28:DW28" si="607">(DR28-ER28)/ER28</f>
        <v>0.63315296676480703</v>
      </c>
      <c r="DT28" s="312">
        <v>50.326300000000003</v>
      </c>
      <c r="DU28" s="126">
        <f t="shared" si="607"/>
        <v>-4.7108453581700398E-2</v>
      </c>
      <c r="DV28" s="312">
        <v>49.002299999999998</v>
      </c>
      <c r="DW28" s="126">
        <f t="shared" si="607"/>
        <v>-0.40082535490260801</v>
      </c>
      <c r="DX28" s="312">
        <v>49.804499999999997</v>
      </c>
      <c r="DY28" s="126">
        <f t="shared" ref="DY28:EC28" si="608">(DX28-EX28)/EX28</f>
        <v>-0.41512092867586198</v>
      </c>
      <c r="DZ28" s="312">
        <v>15.172700000000001</v>
      </c>
      <c r="EA28" s="126">
        <f t="shared" si="608"/>
        <v>-0.73416905381374098</v>
      </c>
      <c r="EB28" s="312">
        <v>49.994300000000003</v>
      </c>
      <c r="EC28" s="126">
        <f t="shared" si="608"/>
        <v>-0.10331202559798</v>
      </c>
      <c r="ED28" s="312">
        <v>55.000399999999999</v>
      </c>
      <c r="EE28" s="126">
        <f t="shared" ref="EE28:EI28" si="609">(ED28-FD28)/FD28</f>
        <v>-0.110149720265465</v>
      </c>
      <c r="EF28" s="312">
        <v>53.960500000000003</v>
      </c>
      <c r="EG28" s="126">
        <f t="shared" si="609"/>
        <v>-7.86078843523592E-2</v>
      </c>
      <c r="EH28" s="312">
        <v>61.5413</v>
      </c>
      <c r="EI28" s="126">
        <f t="shared" si="609"/>
        <v>8.32104171873735E-2</v>
      </c>
      <c r="EJ28" s="125">
        <f t="shared" si="225"/>
        <v>580.0154</v>
      </c>
      <c r="EK28" s="126">
        <f t="shared" si="52"/>
        <v>-0.17853954724284801</v>
      </c>
      <c r="EL28" s="314">
        <v>154.70519999999999</v>
      </c>
      <c r="EM28" s="126">
        <f t="shared" si="473"/>
        <v>-3.6675465191652899E-2</v>
      </c>
      <c r="EN28" s="312">
        <v>0</v>
      </c>
      <c r="EO28" s="126">
        <f t="shared" si="474"/>
        <v>-1</v>
      </c>
      <c r="EP28" s="312">
        <v>11.444100000000001</v>
      </c>
      <c r="EQ28" s="126">
        <f t="shared" si="475"/>
        <v>-0.92868275507501497</v>
      </c>
      <c r="ER28" s="312">
        <v>30.160799999999998</v>
      </c>
      <c r="ES28" s="126">
        <f t="shared" si="476"/>
        <v>-0.80156441517992005</v>
      </c>
      <c r="ET28" s="312">
        <v>52.814300000000003</v>
      </c>
      <c r="EU28" s="126">
        <f t="shared" si="477"/>
        <v>-0.64834189491066097</v>
      </c>
      <c r="EV28" s="312">
        <v>81.783000000000001</v>
      </c>
      <c r="EW28" s="126">
        <f t="shared" si="478"/>
        <v>-0.45940640002855598</v>
      </c>
      <c r="EX28" s="312">
        <v>85.153499999999994</v>
      </c>
      <c r="EY28" s="126">
        <f t="shared" si="479"/>
        <v>-0.42984197596663398</v>
      </c>
      <c r="EZ28" s="312">
        <v>57.076500000000003</v>
      </c>
      <c r="FA28" s="126">
        <f t="shared" si="480"/>
        <v>-0.61799866679516802</v>
      </c>
      <c r="FB28" s="312">
        <v>55.754399999999997</v>
      </c>
      <c r="FC28" s="126">
        <f t="shared" si="481"/>
        <v>-0.62636107760353799</v>
      </c>
      <c r="FD28" s="312">
        <v>61.808599999999998</v>
      </c>
      <c r="FE28" s="126">
        <f t="shared" ref="FE28:FI28" si="610">(FD28-FU28)/FU28</f>
        <v>-0.59437852736579599</v>
      </c>
      <c r="FF28" s="312">
        <v>58.564100000000003</v>
      </c>
      <c r="FG28" s="126">
        <f t="shared" si="610"/>
        <v>-0.61224738421038305</v>
      </c>
      <c r="FH28" s="312">
        <v>56.813800000000001</v>
      </c>
      <c r="FI28" s="126">
        <f t="shared" si="610"/>
        <v>-0.60544328235898703</v>
      </c>
      <c r="FJ28" s="129">
        <f t="shared" si="67"/>
        <v>706.07830000000001</v>
      </c>
      <c r="FK28" s="126">
        <f t="shared" si="483"/>
        <v>-0.61495685295616798</v>
      </c>
      <c r="FL28" s="67">
        <v>160.5951</v>
      </c>
      <c r="FM28" s="67">
        <v>163.84460000000001</v>
      </c>
      <c r="FN28" s="67">
        <v>160.4675</v>
      </c>
      <c r="FO28" s="67">
        <v>151.99289999999999</v>
      </c>
      <c r="FP28" s="67">
        <v>150.1865</v>
      </c>
      <c r="FQ28" s="67">
        <v>151.28370000000001</v>
      </c>
      <c r="FR28" s="315" t="s">
        <v>2625</v>
      </c>
      <c r="FS28" s="132" t="s">
        <v>2626</v>
      </c>
      <c r="FT28" s="341" t="s">
        <v>2627</v>
      </c>
      <c r="FU28" s="341" t="s">
        <v>2628</v>
      </c>
      <c r="FV28" s="133">
        <f t="shared" ref="FV28:FZ28" si="611">(FU28-GW28)/GW28</f>
        <v>-9.7919377506355099E-2</v>
      </c>
      <c r="FW28" s="341" t="s">
        <v>2629</v>
      </c>
      <c r="FX28" s="133">
        <f t="shared" si="611"/>
        <v>-9.2095653099119906E-2</v>
      </c>
      <c r="FY28" s="341" t="s">
        <v>2630</v>
      </c>
      <c r="FZ28" s="133">
        <f t="shared" si="611"/>
        <v>-9.9078581765466606E-2</v>
      </c>
      <c r="GA28" s="134">
        <f t="shared" si="485"/>
        <v>1833.7641000000001</v>
      </c>
      <c r="GB28" s="135">
        <f t="shared" si="486"/>
        <v>-0.17322065264727199</v>
      </c>
      <c r="GC28" s="79"/>
      <c r="GD28" s="316"/>
      <c r="GE28" s="137">
        <v>262.79419999999999</v>
      </c>
      <c r="GF28" s="133">
        <f t="shared" ref="GF28:GJ28" si="612">(GE28-HH28)/HH28</f>
        <v>0</v>
      </c>
      <c r="GG28" s="130">
        <v>202.0814</v>
      </c>
      <c r="GH28" s="133">
        <f t="shared" si="612"/>
        <v>-0.42196743097367001</v>
      </c>
      <c r="GI28" s="130">
        <v>200.005</v>
      </c>
      <c r="GJ28" s="133">
        <f t="shared" si="612"/>
        <v>-0.295429069447116</v>
      </c>
      <c r="GK28" s="130">
        <v>184.6344</v>
      </c>
      <c r="GL28" s="133">
        <f t="shared" si="488"/>
        <v>-0.17792256191035499</v>
      </c>
      <c r="GM28" s="130">
        <v>183.255</v>
      </c>
      <c r="GN28" s="133">
        <f t="shared" si="489"/>
        <v>-0.171292454557993</v>
      </c>
      <c r="GO28" s="231">
        <v>181.5575</v>
      </c>
      <c r="GP28" s="133">
        <f t="shared" ref="GP28:GT28" si="613">(GO28-HS28)/HS28</f>
        <v>-0.23715336134453799</v>
      </c>
      <c r="GQ28" s="130">
        <v>169.7079</v>
      </c>
      <c r="GR28" s="133">
        <f t="shared" si="613"/>
        <v>-0.26850043103448301</v>
      </c>
      <c r="GS28" s="130">
        <v>169.8955</v>
      </c>
      <c r="GT28" s="133">
        <f t="shared" si="613"/>
        <v>-0.236424719101124</v>
      </c>
      <c r="GU28" s="130">
        <v>168.92420000000001</v>
      </c>
      <c r="GV28" s="133">
        <f t="shared" ref="GV28:GZ28" si="614">(GU28-HY28)/HY28</f>
        <v>-0.25760526958823898</v>
      </c>
      <c r="GW28" s="130">
        <v>168.92060000000001</v>
      </c>
      <c r="GX28" s="133">
        <f t="shared" si="614"/>
        <v>-0.29217735562220898</v>
      </c>
      <c r="GY28" s="130">
        <v>166.3553</v>
      </c>
      <c r="GZ28" s="133">
        <f t="shared" si="614"/>
        <v>-0.19919850194477601</v>
      </c>
      <c r="HA28" s="130">
        <v>159.8297</v>
      </c>
      <c r="HB28" s="133">
        <f t="shared" si="492"/>
        <v>-0.302767994011375</v>
      </c>
      <c r="HC28" s="130">
        <f t="shared" si="493"/>
        <v>2217.9607000000001</v>
      </c>
      <c r="HD28" s="130">
        <f t="shared" si="494"/>
        <v>2217.9607000000001</v>
      </c>
      <c r="HE28" s="135"/>
      <c r="HF28" s="122"/>
      <c r="HG28" s="263"/>
      <c r="HH28" s="137">
        <v>262.79419999999999</v>
      </c>
      <c r="HI28" s="138">
        <f t="shared" ref="HI28:HM28" si="615">(HH28-IJ28)/IJ28</f>
        <v>8.0001227424497997E-3</v>
      </c>
      <c r="HJ28" s="233">
        <v>349.60210000000001</v>
      </c>
      <c r="HK28" s="138">
        <f t="shared" si="615"/>
        <v>-1.20000576518242E-2</v>
      </c>
      <c r="HL28" s="233">
        <v>283.86779999999999</v>
      </c>
      <c r="HM28" s="237">
        <f t="shared" si="615"/>
        <v>-8.0001509660253892E-3</v>
      </c>
      <c r="HN28" s="342">
        <v>224.5949</v>
      </c>
      <c r="HO28" s="236">
        <f t="shared" si="496"/>
        <v>-4.0000549896695497E-3</v>
      </c>
      <c r="HP28" s="342">
        <v>221.1335</v>
      </c>
      <c r="HQ28" s="236">
        <f t="shared" si="497"/>
        <v>-1.00020374520731E-3</v>
      </c>
      <c r="HR28" s="237"/>
      <c r="HS28" s="342">
        <v>238</v>
      </c>
      <c r="HT28" s="236">
        <f t="shared" ref="HT28:HX28" si="616">(HS28-IT28)/IT28</f>
        <v>-4.1061790190278702E-3</v>
      </c>
      <c r="HU28" s="343">
        <v>232</v>
      </c>
      <c r="HV28" s="236">
        <f t="shared" si="616"/>
        <v>-6.4639796085296797E-3</v>
      </c>
      <c r="HW28" s="343">
        <v>222.5</v>
      </c>
      <c r="HX28" s="149">
        <f t="shared" si="616"/>
        <v>-8.9313418252182195E-4</v>
      </c>
      <c r="HY28" s="343">
        <v>227.53960000000001</v>
      </c>
      <c r="HZ28" s="149">
        <f t="shared" ref="HZ28:ID28" si="617">(HY28-IZ28)/IZ28</f>
        <v>1.3804500330375899E-2</v>
      </c>
      <c r="IA28" s="343">
        <v>238.6482</v>
      </c>
      <c r="IB28" s="149">
        <f t="shared" si="617"/>
        <v>4.5307635114245598E-2</v>
      </c>
      <c r="IC28" s="343">
        <v>207.73599999999999</v>
      </c>
      <c r="ID28" s="149" t="e">
        <f t="shared" si="617"/>
        <v>#REF!</v>
      </c>
      <c r="IE28" s="344">
        <v>229.2346</v>
      </c>
      <c r="IF28" s="71">
        <f t="shared" si="500"/>
        <v>-7.6945440488678005E-2</v>
      </c>
      <c r="IG28" s="150">
        <f t="shared" si="501"/>
        <v>2937.6509000000001</v>
      </c>
      <c r="IH28" s="295"/>
      <c r="II28" s="80"/>
      <c r="IJ28" s="317">
        <v>260.70850000000002</v>
      </c>
      <c r="IK28" s="68">
        <f t="shared" si="502"/>
        <v>5.0000027844680203E-2</v>
      </c>
      <c r="IL28" s="187">
        <v>353.84829999999999</v>
      </c>
      <c r="IM28" s="68">
        <f t="shared" si="503"/>
        <v>3.8999741625370198E-2</v>
      </c>
      <c r="IN28" s="345">
        <v>286.15710000000001</v>
      </c>
      <c r="IO28" s="154">
        <f t="shared" si="504"/>
        <v>4.5943507030832803E-2</v>
      </c>
      <c r="IP28" s="346">
        <v>225.49690000000001</v>
      </c>
      <c r="IQ28" s="68">
        <f t="shared" si="505"/>
        <v>4.50001691295887E-2</v>
      </c>
      <c r="IR28" s="346">
        <v>221.35489999999999</v>
      </c>
      <c r="IS28" s="68">
        <f t="shared" si="506"/>
        <v>3.0000152841643399E-2</v>
      </c>
      <c r="IT28" s="346">
        <v>238.9813</v>
      </c>
      <c r="IU28" s="184">
        <f t="shared" si="507"/>
        <v>4.0999937732584403E-2</v>
      </c>
      <c r="IV28" s="346">
        <v>233.5094</v>
      </c>
      <c r="IW28" s="184">
        <f t="shared" si="508"/>
        <v>2.09999870337504E-2</v>
      </c>
      <c r="IX28" s="241">
        <v>222.69890000000001</v>
      </c>
      <c r="IY28" s="184">
        <f t="shared" si="509"/>
        <v>8.6055636960853405E-3</v>
      </c>
      <c r="IZ28" s="241">
        <v>224.44130000000001</v>
      </c>
      <c r="JA28" s="242">
        <f t="shared" si="510"/>
        <v>1.20001323794882E-2</v>
      </c>
      <c r="JB28" s="85">
        <v>228.304273290721</v>
      </c>
      <c r="JC28" s="151">
        <f t="shared" si="511"/>
        <v>0</v>
      </c>
      <c r="JD28" s="266" t="e">
        <f>JS28*#REF!</f>
        <v>#REF!</v>
      </c>
      <c r="JE28" s="159" t="e">
        <f t="shared" si="512"/>
        <v>#REF!</v>
      </c>
      <c r="JF28" s="245">
        <v>248.34350000000001</v>
      </c>
      <c r="JG28" s="159">
        <f t="shared" si="513"/>
        <v>1.7999889865509801E-2</v>
      </c>
      <c r="JH28" s="308">
        <v>2871.3242256620501</v>
      </c>
      <c r="JI28" s="308">
        <v>248.29380293937001</v>
      </c>
      <c r="JJ28" s="308">
        <v>340.56630220759598</v>
      </c>
      <c r="JK28" s="308">
        <v>273.58752941860803</v>
      </c>
      <c r="JL28" s="308">
        <v>215.78647225274901</v>
      </c>
      <c r="JM28" s="308">
        <v>214.90763801278001</v>
      </c>
      <c r="JN28" s="308">
        <v>229.56898587384001</v>
      </c>
      <c r="JO28" s="308">
        <v>228.70656509840001</v>
      </c>
      <c r="JP28" s="308">
        <v>220.798801846689</v>
      </c>
      <c r="JQ28" s="308">
        <v>221.77991170048301</v>
      </c>
      <c r="JR28" s="308">
        <v>228.304273290721</v>
      </c>
      <c r="JS28" s="308">
        <v>205.071559064453</v>
      </c>
      <c r="JT28" s="308">
        <v>243.95238395635701</v>
      </c>
    </row>
    <row r="29" spans="1:280" ht="28.8">
      <c r="A29" s="417"/>
      <c r="B29" s="160" t="s">
        <v>2539</v>
      </c>
      <c r="C29" s="246">
        <v>2914.7384999999999</v>
      </c>
      <c r="D29" s="108">
        <f t="shared" ref="D29:H29" si="618">C29/R29-1</f>
        <v>-0.28858516574072302</v>
      </c>
      <c r="E29" s="246">
        <v>3370.7937179999999</v>
      </c>
      <c r="F29" s="108">
        <f t="shared" si="618"/>
        <v>-0.146439565856293</v>
      </c>
      <c r="G29" s="246">
        <v>3406.8324729999999</v>
      </c>
      <c r="H29" s="108">
        <f t="shared" si="618"/>
        <v>-0.19946707004356701</v>
      </c>
      <c r="I29" s="246">
        <v>3476.813709</v>
      </c>
      <c r="J29" s="108">
        <f t="shared" ref="J29:N29" si="619">I29/X29-1</f>
        <v>-0.237051830282796</v>
      </c>
      <c r="K29" s="246">
        <v>3514.4467949999998</v>
      </c>
      <c r="L29" s="108">
        <f t="shared" si="619"/>
        <v>-7.7526896029840905E-2</v>
      </c>
      <c r="M29" s="246">
        <v>3038.7602750000001</v>
      </c>
      <c r="N29" s="108">
        <f t="shared" si="619"/>
        <v>-0.192301246176285</v>
      </c>
      <c r="O29" s="107">
        <f t="shared" si="4"/>
        <v>19722.385470000001</v>
      </c>
      <c r="P29" s="108">
        <f t="shared" si="5"/>
        <v>-0.19273232822681899</v>
      </c>
      <c r="Q29" s="108"/>
      <c r="R29" s="162">
        <v>4097.1010999999999</v>
      </c>
      <c r="S29" s="108">
        <f t="shared" ref="S29:W29" si="620">R29/AS29-1</f>
        <v>-2.819078518468E-2</v>
      </c>
      <c r="T29" s="249">
        <v>3949.0979000000002</v>
      </c>
      <c r="U29" s="163">
        <f t="shared" si="620"/>
        <v>-7.2058629778265604E-2</v>
      </c>
      <c r="V29" s="267">
        <v>4255.7056000000002</v>
      </c>
      <c r="W29" s="163">
        <f t="shared" si="620"/>
        <v>-2.85273636045149E-2</v>
      </c>
      <c r="X29" s="267">
        <v>4557.0771999999997</v>
      </c>
      <c r="Y29" s="163">
        <f t="shared" ref="Y29:AC29" si="621">X29/AY29-1</f>
        <v>-3.7394753140401603E-2</v>
      </c>
      <c r="Z29" s="246">
        <v>3809.8094999999998</v>
      </c>
      <c r="AA29" s="163">
        <f t="shared" si="621"/>
        <v>-0.20312199783163001</v>
      </c>
      <c r="AB29" s="246">
        <v>3762.2446</v>
      </c>
      <c r="AC29" s="163">
        <f t="shared" si="621"/>
        <v>-0.13503487718650101</v>
      </c>
      <c r="AD29" s="246">
        <v>3863.2013999999999</v>
      </c>
      <c r="AE29" s="163">
        <f t="shared" ref="AE29:AI29" si="622">AD29/BE29-1</f>
        <v>-0.14706622304647299</v>
      </c>
      <c r="AF29" s="246">
        <v>3833.8786</v>
      </c>
      <c r="AG29" s="163">
        <f t="shared" si="622"/>
        <v>-0.166638459579142</v>
      </c>
      <c r="AH29" s="246">
        <v>4060.2669999999998</v>
      </c>
      <c r="AI29" s="163">
        <f t="shared" si="622"/>
        <v>-8.6912910960275799E-2</v>
      </c>
      <c r="AJ29" s="246">
        <v>3956.2874409999999</v>
      </c>
      <c r="AK29" s="163">
        <f t="shared" ref="AK29:AO29" si="623">AJ29/BK29-1</f>
        <v>-0.26487076127563303</v>
      </c>
      <c r="AL29" s="246">
        <v>3699.5320919999999</v>
      </c>
      <c r="AM29" s="163">
        <f t="shared" si="623"/>
        <v>-0.220925584181761</v>
      </c>
      <c r="AN29" s="246">
        <v>3376.6286</v>
      </c>
      <c r="AO29" s="163">
        <f t="shared" si="623"/>
        <v>-0.173149634332527</v>
      </c>
      <c r="AP29" s="109">
        <f t="shared" si="14"/>
        <v>47220.831033000002</v>
      </c>
      <c r="AQ29" s="108">
        <f t="shared" si="15"/>
        <v>-0.133684640600996</v>
      </c>
      <c r="AR29" s="110"/>
      <c r="AS29" s="247">
        <v>4215.9521000000004</v>
      </c>
      <c r="AT29" s="108">
        <v>0.38335885051285901</v>
      </c>
      <c r="AU29" s="246">
        <v>4255.7623000000003</v>
      </c>
      <c r="AV29" s="163">
        <f t="shared" ref="AV29:AZ29" si="624">AU29/BV29-1</f>
        <v>0.187171532491403</v>
      </c>
      <c r="AW29" s="246">
        <v>4380.6746999999996</v>
      </c>
      <c r="AX29" s="163">
        <f t="shared" si="624"/>
        <v>6.0911318083426903E-2</v>
      </c>
      <c r="AY29" s="166">
        <v>4734.1080000000002</v>
      </c>
      <c r="AZ29" s="163">
        <f t="shared" si="624"/>
        <v>-2.2187735423999998E-2</v>
      </c>
      <c r="BA29" s="251">
        <v>4780.9193999999998</v>
      </c>
      <c r="BB29" s="163">
        <f t="shared" ref="BB29:BF29" si="625">BA29/CB29-1</f>
        <v>3.3775312705005799E-2</v>
      </c>
      <c r="BC29" s="166">
        <v>4349.5910999999996</v>
      </c>
      <c r="BD29" s="163">
        <f t="shared" si="625"/>
        <v>-9.4283404000445298E-2</v>
      </c>
      <c r="BE29" s="166">
        <v>4529.3099000000002</v>
      </c>
      <c r="BF29" s="163">
        <f t="shared" si="625"/>
        <v>-2.1716113924411602E-2</v>
      </c>
      <c r="BG29" s="166">
        <v>4600.4985999999999</v>
      </c>
      <c r="BH29" s="163">
        <f t="shared" ref="BH29:BL29" si="626">BG29/CH29-1</f>
        <v>-1.9426571226857099E-2</v>
      </c>
      <c r="BI29" s="166">
        <v>4446.7466999999997</v>
      </c>
      <c r="BJ29" s="163">
        <f t="shared" si="626"/>
        <v>-3.2595491820941701E-2</v>
      </c>
      <c r="BK29" s="166">
        <v>5381.7577000000001</v>
      </c>
      <c r="BL29" s="163">
        <f t="shared" si="626"/>
        <v>0.101906109032028</v>
      </c>
      <c r="BM29" s="166">
        <v>4748.6247999999996</v>
      </c>
      <c r="BN29" s="163">
        <f t="shared" si="415"/>
        <v>-0.121175327752643</v>
      </c>
      <c r="BO29" s="166">
        <v>4083.7239</v>
      </c>
      <c r="BP29" s="163">
        <f t="shared" si="416"/>
        <v>-8.7304061898914598E-2</v>
      </c>
      <c r="BQ29" s="107">
        <f t="shared" si="24"/>
        <v>54507.669199999997</v>
      </c>
      <c r="BR29" s="108">
        <f t="shared" si="399"/>
        <v>1.48505893778517E-2</v>
      </c>
      <c r="BS29" s="165"/>
      <c r="BT29" s="247">
        <v>3047.62</v>
      </c>
      <c r="BU29" s="163">
        <f t="shared" si="25"/>
        <v>-0.224401644276047</v>
      </c>
      <c r="BV29" s="247">
        <v>3584.7914000000001</v>
      </c>
      <c r="BW29" s="108">
        <f t="shared" si="26"/>
        <v>-0.13264282555255799</v>
      </c>
      <c r="BX29" s="107">
        <v>4129.1620000000003</v>
      </c>
      <c r="BY29" s="108">
        <f t="shared" si="27"/>
        <v>0.19934536727094901</v>
      </c>
      <c r="BZ29" s="167">
        <v>4841.5306</v>
      </c>
      <c r="CA29" s="108">
        <v>0.52558432062524796</v>
      </c>
      <c r="CB29" s="202">
        <v>4624.7181</v>
      </c>
      <c r="CC29" s="108">
        <f t="shared" si="29"/>
        <v>0.32399113856116102</v>
      </c>
      <c r="CD29" s="202">
        <v>4802.3753999999999</v>
      </c>
      <c r="CE29" s="108">
        <f t="shared" si="30"/>
        <v>0.15808672829187101</v>
      </c>
      <c r="CF29" s="246">
        <v>4629.8522999999996</v>
      </c>
      <c r="CG29" s="108">
        <f t="shared" si="31"/>
        <v>1.63122797813713E-2</v>
      </c>
      <c r="CH29" s="107">
        <v>4691.6410999999998</v>
      </c>
      <c r="CI29" s="108">
        <f t="shared" si="33"/>
        <v>6.1114748046757102E-2</v>
      </c>
      <c r="CJ29" s="107">
        <f>4424.2155+CJ31</f>
        <v>4596.5743000000002</v>
      </c>
      <c r="CK29" s="108">
        <f t="shared" si="34"/>
        <v>0.112038922886325</v>
      </c>
      <c r="CL29" s="107">
        <f>4700.3884+CL31</f>
        <v>4884.0438000000004</v>
      </c>
      <c r="CM29" s="108">
        <f t="shared" si="35"/>
        <v>0.86368744425491395</v>
      </c>
      <c r="CN29" s="107">
        <v>5403.3813</v>
      </c>
      <c r="CO29" s="108">
        <f t="shared" si="36"/>
        <v>1.18292893890073</v>
      </c>
      <c r="CP29" s="168">
        <v>4474.3531000000003</v>
      </c>
      <c r="CQ29" s="108">
        <f t="shared" si="37"/>
        <v>1.01679955202998</v>
      </c>
      <c r="CR29" s="169">
        <f t="shared" si="38"/>
        <v>53710.043400000002</v>
      </c>
      <c r="CS29" s="108">
        <f t="shared" si="39"/>
        <v>0.25656579604548402</v>
      </c>
      <c r="CT29" s="170">
        <f t="shared" si="40"/>
        <v>-0.171934599544178</v>
      </c>
      <c r="CU29" s="170"/>
      <c r="CV29" s="268">
        <v>3929.37914</v>
      </c>
      <c r="CW29" s="247">
        <v>4133.0048399999996</v>
      </c>
      <c r="CX29" s="247">
        <v>3442.8465000000001</v>
      </c>
      <c r="CY29" s="109">
        <v>3173.55818</v>
      </c>
      <c r="CZ29" s="162">
        <v>3493.0128800000002</v>
      </c>
      <c r="DA29" s="162">
        <v>4146.81844</v>
      </c>
      <c r="DB29" s="107">
        <v>4555.5410400000001</v>
      </c>
      <c r="DC29" s="107">
        <v>4421.4267200000004</v>
      </c>
      <c r="DD29" s="107">
        <v>4133.4652999999998</v>
      </c>
      <c r="DE29" s="107">
        <v>2620.6345999999999</v>
      </c>
      <c r="DF29" s="107">
        <v>2475.2896000000001</v>
      </c>
      <c r="DG29" s="107">
        <v>2218.5412999999999</v>
      </c>
      <c r="DH29" s="168">
        <v>42743.518539999997</v>
      </c>
      <c r="DI29" s="172">
        <v>1.57908283273866E-2</v>
      </c>
      <c r="DJ29" s="173"/>
      <c r="DK29" s="253">
        <v>2758.5837999999999</v>
      </c>
      <c r="DL29" s="175">
        <f t="shared" si="469"/>
        <v>-0.25903251146235301</v>
      </c>
      <c r="DM29" s="74">
        <v>2938.5911000000001</v>
      </c>
      <c r="DN29" s="259"/>
      <c r="DO29" s="74">
        <v>3740.5654</v>
      </c>
      <c r="DP29" s="177">
        <f t="shared" si="43"/>
        <v>1.1556706430281001</v>
      </c>
      <c r="DQ29" s="178">
        <f t="shared" si="44"/>
        <v>9437.7402999999995</v>
      </c>
      <c r="DR29" s="74">
        <v>3528.9355999999998</v>
      </c>
      <c r="DS29" s="177">
        <f t="shared" ref="DS29:DW29" si="627">(DR29-ER29)/ER29</f>
        <v>-0.15849905827196301</v>
      </c>
      <c r="DT29" s="74">
        <v>3722.9485</v>
      </c>
      <c r="DU29" s="177">
        <f t="shared" si="627"/>
        <v>-0.20565207595983001</v>
      </c>
      <c r="DV29" s="74">
        <v>3134.1738</v>
      </c>
      <c r="DW29" s="177">
        <f t="shared" si="627"/>
        <v>-0.50279082438817602</v>
      </c>
      <c r="DX29" s="74">
        <v>3439.86</v>
      </c>
      <c r="DY29" s="177">
        <f t="shared" ref="DY29:EC29" si="628">(DX29-EX29)/EX29</f>
        <v>-0.46596373041317002</v>
      </c>
      <c r="DZ29" s="74">
        <v>954.08510000000001</v>
      </c>
      <c r="EA29" s="177">
        <f t="shared" si="628"/>
        <v>-0.68194031505635599</v>
      </c>
      <c r="EB29" s="74">
        <v>4061.8926999999999</v>
      </c>
      <c r="EC29" s="177">
        <f t="shared" si="628"/>
        <v>0.37591251458346597</v>
      </c>
      <c r="ED29" s="74">
        <v>4970.1535000000003</v>
      </c>
      <c r="EE29" s="177">
        <f t="shared" ref="EE29:EI29" si="629">(ED29-FD29)/FD29</f>
        <v>0.49034616853579399</v>
      </c>
      <c r="EF29" s="74">
        <v>4496.2061000000003</v>
      </c>
      <c r="EG29" s="177">
        <f t="shared" si="629"/>
        <v>0.38983713345382798</v>
      </c>
      <c r="EH29" s="74">
        <v>4333.0598</v>
      </c>
      <c r="EI29" s="177">
        <f t="shared" si="629"/>
        <v>0.43654564110724903</v>
      </c>
      <c r="EJ29" s="176">
        <f t="shared" si="225"/>
        <v>42079.055399999997</v>
      </c>
      <c r="EK29" s="177">
        <f t="shared" si="52"/>
        <v>-0.14568978946648001</v>
      </c>
      <c r="EL29" s="76">
        <v>10356.4748</v>
      </c>
      <c r="EM29" s="177">
        <f t="shared" si="473"/>
        <v>-2.0943743705638E-2</v>
      </c>
      <c r="EN29" s="74">
        <v>0</v>
      </c>
      <c r="EO29" s="177">
        <f t="shared" si="474"/>
        <v>-1</v>
      </c>
      <c r="EP29" s="74">
        <v>1735.2212</v>
      </c>
      <c r="EQ29" s="177">
        <f t="shared" si="475"/>
        <v>-0.83158271240570103</v>
      </c>
      <c r="ER29" s="74">
        <v>4193.6205</v>
      </c>
      <c r="ES29" s="177">
        <f t="shared" si="476"/>
        <v>-0.58204024260244702</v>
      </c>
      <c r="ET29" s="74">
        <v>4686.7983000000004</v>
      </c>
      <c r="EU29" s="177">
        <f t="shared" si="477"/>
        <v>-0.52021796083776195</v>
      </c>
      <c r="EV29" s="74">
        <v>6303.5316999999995</v>
      </c>
      <c r="EW29" s="177">
        <f t="shared" si="478"/>
        <v>-0.377659427530115</v>
      </c>
      <c r="EX29" s="74">
        <v>6441.2479000000003</v>
      </c>
      <c r="EY29" s="177">
        <f t="shared" si="479"/>
        <v>-0.33241638865572298</v>
      </c>
      <c r="EZ29" s="74">
        <v>2999.7046</v>
      </c>
      <c r="FA29" s="177">
        <f t="shared" si="480"/>
        <v>-0.69882849514406997</v>
      </c>
      <c r="FB29" s="74">
        <v>2952.1446000000001</v>
      </c>
      <c r="FC29" s="177">
        <f t="shared" si="481"/>
        <v>-0.70040866640365096</v>
      </c>
      <c r="FD29" s="74">
        <v>3334.8987000000002</v>
      </c>
      <c r="FE29" s="177">
        <f t="shared" ref="FE29:FI29" si="630">(FD29-FU29)/FU29</f>
        <v>-0.71575736632259501</v>
      </c>
      <c r="FF29" s="74">
        <v>3235.0596999999998</v>
      </c>
      <c r="FG29" s="177">
        <f t="shared" si="630"/>
        <v>-0.71752530926522196</v>
      </c>
      <c r="FH29" s="74">
        <v>3016.3049999999998</v>
      </c>
      <c r="FI29" s="177">
        <f t="shared" si="630"/>
        <v>-0.69842007796872396</v>
      </c>
      <c r="FJ29" s="180">
        <f t="shared" si="67"/>
        <v>49255.006999999998</v>
      </c>
      <c r="FK29" s="177">
        <f t="shared" si="483"/>
        <v>-0.60324824318439696</v>
      </c>
      <c r="FL29" s="78">
        <v>10578.018099999999</v>
      </c>
      <c r="FM29" s="78">
        <v>10684.185799999999</v>
      </c>
      <c r="FN29" s="78">
        <v>10303.1062</v>
      </c>
      <c r="FO29" s="78">
        <v>10033.5509</v>
      </c>
      <c r="FP29" s="78">
        <v>9768.5989000000009</v>
      </c>
      <c r="FQ29" s="78">
        <v>10128.749400000001</v>
      </c>
      <c r="FR29" s="89" t="s">
        <v>2631</v>
      </c>
      <c r="FS29" s="255" t="s">
        <v>2632</v>
      </c>
      <c r="FT29" s="347" t="s">
        <v>2633</v>
      </c>
      <c r="FU29" s="347" t="s">
        <v>2634</v>
      </c>
      <c r="FV29" s="184">
        <f t="shared" ref="FV29:FZ29" si="631">(FU29-GW29)/GW29</f>
        <v>-9.3528449278038106E-2</v>
      </c>
      <c r="FW29" s="347" t="s">
        <v>2635</v>
      </c>
      <c r="FX29" s="184">
        <f t="shared" si="631"/>
        <v>-0.104683642487977</v>
      </c>
      <c r="FY29" s="347" t="s">
        <v>2636</v>
      </c>
      <c r="FZ29" s="184">
        <f t="shared" si="631"/>
        <v>-4.2103569780171102E-2</v>
      </c>
      <c r="GA29" s="185">
        <f t="shared" si="485"/>
        <v>124145.6557</v>
      </c>
      <c r="GB29" s="256">
        <f t="shared" si="486"/>
        <v>-0.227616073995524</v>
      </c>
      <c r="GC29" s="186"/>
      <c r="GD29" s="80"/>
      <c r="GE29" s="96">
        <v>13134.647499999999</v>
      </c>
      <c r="GF29" s="177">
        <f t="shared" ref="GF29:GJ29" si="632">(GE29-HH29)/HH29</f>
        <v>0</v>
      </c>
      <c r="GG29" s="181">
        <v>15709.438599999999</v>
      </c>
      <c r="GH29" s="177">
        <f t="shared" si="632"/>
        <v>-0.11374794904440701</v>
      </c>
      <c r="GI29" s="181">
        <v>15668.819100000001</v>
      </c>
      <c r="GJ29" s="177">
        <f t="shared" si="632"/>
        <v>3.2900340396438601E-3</v>
      </c>
      <c r="GK29" s="181">
        <v>13630.4838</v>
      </c>
      <c r="GL29" s="177">
        <f t="shared" si="488"/>
        <v>6.1710268071937899E-2</v>
      </c>
      <c r="GM29" s="181">
        <v>13845.442300000001</v>
      </c>
      <c r="GN29" s="177">
        <f t="shared" si="489"/>
        <v>-8.7882473264067298E-2</v>
      </c>
      <c r="GO29" s="257">
        <v>13686.7384</v>
      </c>
      <c r="GP29" s="177">
        <f t="shared" ref="GP29:GT29" si="633">(GO29-HS29)/HS29</f>
        <v>-2.1333916593758999E-3</v>
      </c>
      <c r="GQ29" s="181">
        <v>12921.94</v>
      </c>
      <c r="GR29" s="177">
        <f t="shared" si="633"/>
        <v>-0.10574809688581301</v>
      </c>
      <c r="GS29" s="181">
        <v>13019.3806</v>
      </c>
      <c r="GT29" s="177">
        <f t="shared" si="633"/>
        <v>-6.3353913669064704E-2</v>
      </c>
      <c r="GU29" s="181">
        <v>12937.5499</v>
      </c>
      <c r="GV29" s="177">
        <f t="shared" ref="GV29:GZ29" si="634">(GU29-HY29)/HY29</f>
        <v>-0.188085608450409</v>
      </c>
      <c r="GW29" s="181">
        <v>12943.1281</v>
      </c>
      <c r="GX29" s="177">
        <f t="shared" si="634"/>
        <v>-7.9128751865754396E-2</v>
      </c>
      <c r="GY29" s="181">
        <v>12791.640299999999</v>
      </c>
      <c r="GZ29" s="177">
        <f t="shared" si="634"/>
        <v>0.11333932910228101</v>
      </c>
      <c r="HA29" s="181">
        <v>10441.292799999999</v>
      </c>
      <c r="HB29" s="177">
        <f t="shared" si="492"/>
        <v>-0.47460584001022499</v>
      </c>
      <c r="HC29" s="187">
        <f t="shared" si="493"/>
        <v>160730.50140000001</v>
      </c>
      <c r="HD29" s="181">
        <f t="shared" si="494"/>
        <v>160730.50140000001</v>
      </c>
      <c r="HE29" s="154"/>
      <c r="HF29" s="173"/>
      <c r="HG29" s="269"/>
      <c r="HH29" s="96">
        <v>13134.647499999999</v>
      </c>
      <c r="HI29" s="151">
        <f t="shared" ref="HI29:HM29" si="635">(HH29-IJ29)/IJ29</f>
        <v>7.9999973600204406E-3</v>
      </c>
      <c r="HJ29" s="190">
        <v>17725.700700000001</v>
      </c>
      <c r="HK29" s="151">
        <f t="shared" si="635"/>
        <v>-6.0000010430277502E-3</v>
      </c>
      <c r="HL29" s="190">
        <v>15617.4372</v>
      </c>
      <c r="HM29" s="193">
        <f t="shared" si="635"/>
        <v>-8.9999977537031095E-3</v>
      </c>
      <c r="HN29" s="205">
        <v>12838.233</v>
      </c>
      <c r="HO29" s="259">
        <f t="shared" si="496"/>
        <v>-4.9999974036535602E-3</v>
      </c>
      <c r="HP29" s="348">
        <v>15179.4499</v>
      </c>
      <c r="HQ29" s="259">
        <f t="shared" si="497"/>
        <v>-3.0000015829097998E-3</v>
      </c>
      <c r="HR29" s="193"/>
      <c r="HS29" s="348">
        <v>13716</v>
      </c>
      <c r="HT29" s="259">
        <f t="shared" ref="HT29:HX29" si="636">(HS29-IT29)/IT29</f>
        <v>-3.0079850948385098E-3</v>
      </c>
      <c r="HU29" s="349">
        <v>14450</v>
      </c>
      <c r="HV29" s="259">
        <f t="shared" si="636"/>
        <v>-2.96116394355121E-3</v>
      </c>
      <c r="HW29" s="349">
        <v>13900</v>
      </c>
      <c r="HX29" s="192">
        <f t="shared" si="636"/>
        <v>-9.0655870055638495E-4</v>
      </c>
      <c r="HY29" s="349">
        <v>15934.6232</v>
      </c>
      <c r="HZ29" s="195">
        <f t="shared" ref="HZ29:ID29" si="637">(HY29-IZ29)/IZ29</f>
        <v>3.1560262760893201E-2</v>
      </c>
      <c r="IA29" s="349">
        <v>14055.307000000001</v>
      </c>
      <c r="IB29" s="195">
        <f t="shared" si="637"/>
        <v>5.2167064365766402E-2</v>
      </c>
      <c r="IC29" s="349">
        <v>11489.4354</v>
      </c>
      <c r="ID29" s="71" t="e">
        <f t="shared" si="637"/>
        <v>#REF!</v>
      </c>
      <c r="IE29" s="350">
        <v>19873.256300000001</v>
      </c>
      <c r="IF29" s="71">
        <f t="shared" si="500"/>
        <v>-3.1813290058824703E-2</v>
      </c>
      <c r="IG29" s="150">
        <f t="shared" si="501"/>
        <v>177914.09020000001</v>
      </c>
      <c r="IH29" s="295"/>
      <c r="II29" s="80"/>
      <c r="IJ29" s="73">
        <v>13030.4043</v>
      </c>
      <c r="IK29" s="259">
        <f t="shared" si="502"/>
        <v>4.9999999419513698E-2</v>
      </c>
      <c r="IL29" s="181">
        <v>17832.696899999999</v>
      </c>
      <c r="IM29" s="259">
        <f t="shared" si="503"/>
        <v>4.4999989011746497E-2</v>
      </c>
      <c r="IN29" s="85">
        <v>15759.2706</v>
      </c>
      <c r="IO29" s="154">
        <f t="shared" si="504"/>
        <v>4.6677445527508098E-2</v>
      </c>
      <c r="IP29" s="349">
        <v>12902.7467</v>
      </c>
      <c r="IQ29" s="259">
        <f t="shared" si="505"/>
        <v>4.0000000101251501E-2</v>
      </c>
      <c r="IR29" s="349">
        <v>15225.1253</v>
      </c>
      <c r="IS29" s="259">
        <f t="shared" si="506"/>
        <v>3.13548095046155E-2</v>
      </c>
      <c r="IT29" s="349">
        <v>13757.382</v>
      </c>
      <c r="IU29" s="177">
        <f t="shared" si="507"/>
        <v>2.8000033790508801E-2</v>
      </c>
      <c r="IV29" s="349">
        <v>14492.9159</v>
      </c>
      <c r="IW29" s="177">
        <f t="shared" si="508"/>
        <v>2.3001101718543901E-2</v>
      </c>
      <c r="IX29" s="261">
        <v>13912.6126</v>
      </c>
      <c r="IY29" s="177">
        <f t="shared" si="509"/>
        <v>8.7000322259273306E-3</v>
      </c>
      <c r="IZ29" s="261">
        <v>15447.108399999999</v>
      </c>
      <c r="JA29" s="154">
        <f t="shared" si="510"/>
        <v>1.7000000556465202E-2</v>
      </c>
      <c r="JB29" s="85">
        <v>13358.4365791495</v>
      </c>
      <c r="JC29" s="151">
        <f t="shared" si="511"/>
        <v>0</v>
      </c>
      <c r="JD29" s="272" t="e">
        <f>JS29*#REF!</f>
        <v>#REF!</v>
      </c>
      <c r="JE29" s="151" t="e">
        <f t="shared" si="512"/>
        <v>#REF!</v>
      </c>
      <c r="JF29" s="261">
        <v>20526.264299999999</v>
      </c>
      <c r="JG29" s="151">
        <f t="shared" si="513"/>
        <v>1.50000020330966E-2</v>
      </c>
      <c r="JH29" s="85">
        <v>173541.33392060699</v>
      </c>
      <c r="JI29" s="85">
        <v>12409.908864003601</v>
      </c>
      <c r="JJ29" s="85">
        <v>17064.7819019255</v>
      </c>
      <c r="JK29" s="85">
        <v>15056.472906089601</v>
      </c>
      <c r="JL29" s="85">
        <v>12406.487210330601</v>
      </c>
      <c r="JM29" s="85">
        <v>14762.257527371199</v>
      </c>
      <c r="JN29" s="85">
        <v>13382.6668752849</v>
      </c>
      <c r="JO29" s="85">
        <v>14167.0579588363</v>
      </c>
      <c r="JP29" s="85">
        <v>13792.6163929019</v>
      </c>
      <c r="JQ29" s="85">
        <v>15188.8971401651</v>
      </c>
      <c r="JR29" s="85">
        <v>13358.4365791495</v>
      </c>
      <c r="JS29" s="85">
        <v>11728.830112445499</v>
      </c>
      <c r="JT29" s="85">
        <v>20222.920452103299</v>
      </c>
    </row>
    <row r="30" spans="1:280" ht="28.8">
      <c r="A30" s="417"/>
      <c r="B30" s="160" t="s">
        <v>2541</v>
      </c>
      <c r="C30" s="162">
        <v>9.7600000000000006E-2</v>
      </c>
      <c r="D30" s="108">
        <f t="shared" ref="D30:H30" si="638">C30/R30-1</f>
        <v>-0.88298765136074797</v>
      </c>
      <c r="E30" s="215">
        <v>7.1199999999999999E-2</v>
      </c>
      <c r="F30" s="108">
        <f t="shared" si="638"/>
        <v>-0.91463853255005401</v>
      </c>
      <c r="G30" s="215">
        <v>8.72E-2</v>
      </c>
      <c r="H30" s="108">
        <f t="shared" si="638"/>
        <v>-0.65078093712454899</v>
      </c>
      <c r="I30" s="215">
        <v>9.4500000000000001E-2</v>
      </c>
      <c r="J30" s="108">
        <f t="shared" ref="J30:N30" si="639">I30/X30-1</f>
        <v>-0.66153295128939804</v>
      </c>
      <c r="K30" s="215">
        <v>0.1012</v>
      </c>
      <c r="L30" s="108">
        <f t="shared" si="639"/>
        <v>-0.66119852695011705</v>
      </c>
      <c r="M30" s="215">
        <v>9.3700000000000006E-2</v>
      </c>
      <c r="N30" s="108">
        <f t="shared" si="639"/>
        <v>-0.71441633648278002</v>
      </c>
      <c r="O30" s="107">
        <f t="shared" si="4"/>
        <v>0.5454</v>
      </c>
      <c r="P30" s="108">
        <f t="shared" si="5"/>
        <v>-0.80686284925103602</v>
      </c>
      <c r="Q30" s="108"/>
      <c r="R30" s="162">
        <v>0.83409999999999995</v>
      </c>
      <c r="S30" s="108">
        <f t="shared" ref="S30:W30" si="640">R30/AS30-1</f>
        <v>-0.85196031450224496</v>
      </c>
      <c r="T30" s="162">
        <v>0.83409999999999995</v>
      </c>
      <c r="U30" s="163">
        <f t="shared" si="640"/>
        <v>-0.72533587987355097</v>
      </c>
      <c r="V30" s="162">
        <v>0.24970000000000001</v>
      </c>
      <c r="W30" s="163">
        <f t="shared" si="640"/>
        <v>-0.80031987205117905</v>
      </c>
      <c r="X30" s="162">
        <v>0.2792</v>
      </c>
      <c r="Y30" s="163">
        <f t="shared" ref="Y30:AC30" si="641">X30/AY30-1</f>
        <v>-0.78729239676977003</v>
      </c>
      <c r="Z30" s="162">
        <v>0.29870000000000002</v>
      </c>
      <c r="AA30" s="163">
        <f t="shared" si="641"/>
        <v>-0.78668856673569998</v>
      </c>
      <c r="AB30" s="162">
        <v>0.3281</v>
      </c>
      <c r="AC30" s="163">
        <f t="shared" si="641"/>
        <v>-0.76038851968158905</v>
      </c>
      <c r="AD30" s="162">
        <v>0.2797</v>
      </c>
      <c r="AE30" s="163">
        <f t="shared" ref="AE30:AI30" si="642">AD30/BE30-1</f>
        <v>-0.79761215629522397</v>
      </c>
      <c r="AF30" s="162">
        <v>0.25869999999999999</v>
      </c>
      <c r="AG30" s="163">
        <f t="shared" si="642"/>
        <v>-0.81313204276220796</v>
      </c>
      <c r="AH30" s="162">
        <v>0.27660000000000001</v>
      </c>
      <c r="AI30" s="163">
        <f t="shared" si="642"/>
        <v>-0.80822297718921199</v>
      </c>
      <c r="AJ30" s="162">
        <v>9.2299999999999993E-2</v>
      </c>
      <c r="AK30" s="163">
        <f t="shared" ref="AK30:AO30" si="643">AJ30/BK30-1</f>
        <v>-0.93746612466124701</v>
      </c>
      <c r="AL30" s="246">
        <v>8.5699999999999998E-2</v>
      </c>
      <c r="AM30" s="163">
        <f t="shared" si="643"/>
        <v>-0.94234779683821102</v>
      </c>
      <c r="AN30" s="246">
        <v>8.6199999999999999E-2</v>
      </c>
      <c r="AO30" s="163">
        <f t="shared" si="643"/>
        <v>-0.91313986295848404</v>
      </c>
      <c r="AP30" s="109">
        <f t="shared" si="14"/>
        <v>3.9030999999999998</v>
      </c>
      <c r="AQ30" s="108">
        <f t="shared" si="15"/>
        <v>-0.82392612575223101</v>
      </c>
      <c r="AR30" s="110"/>
      <c r="AS30" s="247">
        <v>5.6342999999999996</v>
      </c>
      <c r="AT30" s="108">
        <v>-1.18773267151218E-3</v>
      </c>
      <c r="AU30" s="246">
        <v>3.0367999999999999</v>
      </c>
      <c r="AV30" s="163">
        <f t="shared" ref="AV30:AZ30" si="644">AU30/BV30-1</f>
        <v>-0.46718133169576298</v>
      </c>
      <c r="AW30" s="248">
        <v>1.2504999999999999</v>
      </c>
      <c r="AX30" s="163">
        <f t="shared" si="644"/>
        <v>-0.78701117318435798</v>
      </c>
      <c r="AY30" s="247">
        <v>1.3126</v>
      </c>
      <c r="AZ30" s="163">
        <f t="shared" si="644"/>
        <v>-0.77822083298133005</v>
      </c>
      <c r="BA30" s="273">
        <v>1.4003000000000001</v>
      </c>
      <c r="BB30" s="163">
        <f t="shared" ref="BB30:BF30" si="645">BA30/CB30-1</f>
        <v>-0.77338123674968795</v>
      </c>
      <c r="BC30" s="247">
        <v>1.3693</v>
      </c>
      <c r="BD30" s="163">
        <f t="shared" si="645"/>
        <v>-0.77306551318384498</v>
      </c>
      <c r="BE30" s="247">
        <v>1.3819999999999999</v>
      </c>
      <c r="BF30" s="163">
        <f t="shared" si="645"/>
        <v>-0.76422417469930903</v>
      </c>
      <c r="BG30" s="274">
        <v>1.3844000000000001</v>
      </c>
      <c r="BH30" s="163">
        <f t="shared" ref="BH30:BL30" si="646">BG30/CH30-1</f>
        <v>-0.768711574445335</v>
      </c>
      <c r="BI30" s="274">
        <v>1.4422999999999999</v>
      </c>
      <c r="BJ30" s="163">
        <f t="shared" si="646"/>
        <v>-0.76704031528621297</v>
      </c>
      <c r="BK30" s="274">
        <v>1.476</v>
      </c>
      <c r="BL30" s="163">
        <f t="shared" si="646"/>
        <v>-0.78354597448306196</v>
      </c>
      <c r="BM30" s="274">
        <v>1.4864999999999999</v>
      </c>
      <c r="BN30" s="163">
        <f t="shared" si="415"/>
        <v>-0.76371757375381499</v>
      </c>
      <c r="BO30" s="274">
        <v>0.99239999999999995</v>
      </c>
      <c r="BP30" s="163">
        <f t="shared" si="416"/>
        <v>-0.83759634739064304</v>
      </c>
      <c r="BQ30" s="107">
        <f t="shared" si="24"/>
        <v>22.167400000000001</v>
      </c>
      <c r="BR30" s="108">
        <f t="shared" si="399"/>
        <v>-0.69467400526704404</v>
      </c>
      <c r="BS30" s="165"/>
      <c r="BT30" s="247">
        <v>5.641</v>
      </c>
      <c r="BU30" s="163">
        <f t="shared" si="25"/>
        <v>7.6095848595848601</v>
      </c>
      <c r="BV30" s="247">
        <v>5.6994999999999996</v>
      </c>
      <c r="BW30" s="108">
        <f t="shared" si="26"/>
        <v>8.0583280356007592</v>
      </c>
      <c r="BX30" s="107">
        <v>5.8712</v>
      </c>
      <c r="BY30" s="108">
        <f t="shared" si="27"/>
        <v>8.3984312469985607</v>
      </c>
      <c r="BZ30" s="167">
        <v>5.9184999999999999</v>
      </c>
      <c r="CA30" s="108">
        <v>1.2998756508898699</v>
      </c>
      <c r="CB30" s="202">
        <v>6.1791</v>
      </c>
      <c r="CC30" s="108">
        <f t="shared" si="29"/>
        <v>1.5471371449771201</v>
      </c>
      <c r="CD30" s="202">
        <v>6.0339</v>
      </c>
      <c r="CE30" s="108">
        <f t="shared" si="30"/>
        <v>1.4490218361880001</v>
      </c>
      <c r="CF30" s="166">
        <v>5.8615000000000004</v>
      </c>
      <c r="CG30" s="108">
        <f t="shared" si="31"/>
        <v>0.89239362045586601</v>
      </c>
      <c r="CH30" s="107">
        <v>5.9855999999999998</v>
      </c>
      <c r="CI30" s="108">
        <f t="shared" si="33"/>
        <v>6.4182341855420794E-2</v>
      </c>
      <c r="CJ30" s="107">
        <v>6.1912000000000003</v>
      </c>
      <c r="CK30" s="108">
        <f t="shared" si="34"/>
        <v>0.106757239899893</v>
      </c>
      <c r="CL30" s="107">
        <v>6.819</v>
      </c>
      <c r="CM30" s="108">
        <f t="shared" si="35"/>
        <v>0.21955145401867199</v>
      </c>
      <c r="CN30" s="107">
        <v>6.2911999999999999</v>
      </c>
      <c r="CO30" s="108">
        <f t="shared" si="36"/>
        <v>0.132814750792279</v>
      </c>
      <c r="CP30" s="168">
        <v>6.1106999999999996</v>
      </c>
      <c r="CQ30" s="108">
        <f t="shared" si="37"/>
        <v>0.119380838981499</v>
      </c>
      <c r="CR30" s="169">
        <f t="shared" si="38"/>
        <v>72.602400000000003</v>
      </c>
      <c r="CS30" s="108">
        <f t="shared" si="39"/>
        <v>0.80189714138220303</v>
      </c>
      <c r="CT30" s="170">
        <f t="shared" si="40"/>
        <v>-2.8690869786368398E-2</v>
      </c>
      <c r="CU30" s="170"/>
      <c r="CV30" s="268">
        <v>0.6552</v>
      </c>
      <c r="CW30" s="247">
        <v>0.62919999999999998</v>
      </c>
      <c r="CX30" s="247">
        <v>0.62470000000000003</v>
      </c>
      <c r="CY30" s="109">
        <v>2.5733999999999999</v>
      </c>
      <c r="CZ30" s="162">
        <v>2.4258999999999999</v>
      </c>
      <c r="DA30" s="162">
        <v>2.4638</v>
      </c>
      <c r="DB30" s="107">
        <v>3.0973999999999999</v>
      </c>
      <c r="DC30" s="107">
        <v>5.6246</v>
      </c>
      <c r="DD30" s="107">
        <v>5.5940000000000003</v>
      </c>
      <c r="DE30" s="107">
        <v>5.5914000000000001</v>
      </c>
      <c r="DF30" s="107">
        <v>5.5536000000000003</v>
      </c>
      <c r="DG30" s="107">
        <v>5.4589999999999996</v>
      </c>
      <c r="DH30" s="168">
        <v>40.292200000000001</v>
      </c>
      <c r="DI30" s="172">
        <v>3.4665388154175298</v>
      </c>
      <c r="DJ30" s="173"/>
      <c r="DK30" s="253">
        <v>0.87609999999999999</v>
      </c>
      <c r="DL30" s="175"/>
      <c r="DM30" s="74">
        <v>0.98</v>
      </c>
      <c r="DN30" s="259"/>
      <c r="DO30" s="74">
        <v>0.79279999999999995</v>
      </c>
      <c r="DP30" s="177" t="e">
        <f t="shared" si="43"/>
        <v>#DIV/0!</v>
      </c>
      <c r="DQ30" s="178">
        <f t="shared" si="44"/>
        <v>2.6488999999999998</v>
      </c>
      <c r="DR30" s="74">
        <v>0.93520000000000003</v>
      </c>
      <c r="DS30" s="177" t="e">
        <f t="shared" ref="DS30:DW30" si="647">(DR30-ER30)/ER30</f>
        <v>#DIV/0!</v>
      </c>
      <c r="DT30" s="74">
        <v>0.97840000000000005</v>
      </c>
      <c r="DU30" s="177" t="e">
        <f t="shared" si="647"/>
        <v>#DIV/0!</v>
      </c>
      <c r="DV30" s="74">
        <v>0.87239999999999995</v>
      </c>
      <c r="DW30" s="177" t="e">
        <f t="shared" si="647"/>
        <v>#DIV/0!</v>
      </c>
      <c r="DX30" s="74">
        <v>0.89639999999999997</v>
      </c>
      <c r="DY30" s="177" t="e">
        <f t="shared" ref="DY30:EC30" si="648">(DX30-EX30)/EX30</f>
        <v>#DIV/0!</v>
      </c>
      <c r="DZ30" s="74">
        <v>0</v>
      </c>
      <c r="EA30" s="177" t="e">
        <f t="shared" si="648"/>
        <v>#DIV/0!</v>
      </c>
      <c r="EB30" s="74">
        <v>0.60840000000000005</v>
      </c>
      <c r="EC30" s="177" t="e">
        <f t="shared" si="648"/>
        <v>#DIV/0!</v>
      </c>
      <c r="ED30" s="74">
        <v>0.67359999999999998</v>
      </c>
      <c r="EE30" s="177" t="e">
        <f t="shared" ref="EE30:EI30" si="649">(ED30-FD30)/FD30</f>
        <v>#DIV/0!</v>
      </c>
      <c r="EF30" s="74">
        <v>0.70279999999999998</v>
      </c>
      <c r="EG30" s="177" t="e">
        <f t="shared" si="649"/>
        <v>#DIV/0!</v>
      </c>
      <c r="EH30" s="74">
        <v>0.70479999999999998</v>
      </c>
      <c r="EI30" s="177" t="e">
        <f t="shared" si="649"/>
        <v>#DIV/0!</v>
      </c>
      <c r="EJ30" s="176">
        <f t="shared" si="225"/>
        <v>9.0208999999999993</v>
      </c>
      <c r="EK30" s="177" t="e">
        <f t="shared" si="52"/>
        <v>#DIV/0!</v>
      </c>
      <c r="EL30" s="177"/>
      <c r="EM30" s="177"/>
      <c r="EN30" s="74"/>
      <c r="EO30" s="177"/>
      <c r="EP30" s="74"/>
      <c r="EQ30" s="177"/>
      <c r="ER30" s="74"/>
      <c r="ES30" s="177"/>
      <c r="ET30" s="74"/>
      <c r="EU30" s="177"/>
      <c r="EV30" s="74"/>
      <c r="EW30" s="177"/>
      <c r="EX30" s="74"/>
      <c r="EY30" s="177"/>
      <c r="EZ30" s="74"/>
      <c r="FA30" s="177"/>
      <c r="FB30" s="74"/>
      <c r="FC30" s="177"/>
      <c r="FD30" s="74"/>
      <c r="FE30" s="177"/>
      <c r="FF30" s="74"/>
      <c r="FG30" s="177"/>
      <c r="FH30" s="74"/>
      <c r="FI30" s="177"/>
      <c r="FJ30" s="180">
        <f t="shared" si="67"/>
        <v>0</v>
      </c>
      <c r="FK30" s="177"/>
      <c r="FL30" s="83"/>
      <c r="FM30" s="83"/>
      <c r="FN30" s="83"/>
      <c r="FO30" s="83"/>
      <c r="FP30" s="83"/>
      <c r="FQ30" s="83"/>
      <c r="FR30" s="299"/>
      <c r="FS30" s="276"/>
      <c r="FT30" s="351"/>
      <c r="FU30" s="351"/>
      <c r="FV30" s="184"/>
      <c r="FW30" s="351"/>
      <c r="FX30" s="184"/>
      <c r="FY30" s="351"/>
      <c r="FZ30" s="184"/>
      <c r="GA30" s="185"/>
      <c r="GB30" s="277"/>
      <c r="GC30" s="186"/>
      <c r="GD30" s="80"/>
      <c r="GE30" s="278"/>
      <c r="GF30" s="172"/>
      <c r="GG30" s="279"/>
      <c r="GH30" s="172"/>
      <c r="GI30" s="279"/>
      <c r="GJ30" s="172"/>
      <c r="GK30" s="279"/>
      <c r="GL30" s="172"/>
      <c r="GM30" s="279"/>
      <c r="GN30" s="172"/>
      <c r="GO30" s="288"/>
      <c r="GP30" s="172"/>
      <c r="GQ30" s="279"/>
      <c r="GR30" s="172"/>
      <c r="GS30" s="279"/>
      <c r="GT30" s="172"/>
      <c r="GU30" s="279"/>
      <c r="GV30" s="172"/>
      <c r="GW30" s="279"/>
      <c r="GX30" s="172"/>
      <c r="GY30" s="279"/>
      <c r="GZ30" s="172"/>
      <c r="HA30" s="279"/>
      <c r="HB30" s="172"/>
      <c r="HC30" s="187"/>
      <c r="HD30" s="279"/>
      <c r="HE30" s="281"/>
      <c r="HF30" s="186"/>
      <c r="HG30" s="269"/>
      <c r="HH30" s="278"/>
      <c r="HI30" s="282"/>
      <c r="HJ30" s="283"/>
      <c r="HK30" s="282"/>
      <c r="HL30" s="283"/>
      <c r="HM30" s="284"/>
      <c r="HN30" s="352"/>
      <c r="HO30" s="90"/>
      <c r="HP30" s="353"/>
      <c r="HQ30" s="90"/>
      <c r="HR30" s="284"/>
      <c r="HS30" s="353"/>
      <c r="HT30" s="90"/>
      <c r="HU30" s="354"/>
      <c r="HV30" s="90"/>
      <c r="HW30" s="354"/>
      <c r="HX30" s="195"/>
      <c r="HY30" s="354"/>
      <c r="HZ30" s="195"/>
      <c r="IA30" s="354"/>
      <c r="IB30" s="195"/>
      <c r="IC30" s="354"/>
      <c r="ID30" s="71"/>
      <c r="IE30" s="355"/>
      <c r="IF30" s="71"/>
      <c r="IG30" s="150"/>
      <c r="IH30" s="295"/>
      <c r="II30" s="80"/>
      <c r="IJ30" s="303"/>
      <c r="IK30" s="90"/>
      <c r="IL30" s="279"/>
      <c r="IM30" s="90"/>
      <c r="IN30" s="300"/>
      <c r="IO30" s="154"/>
      <c r="IP30" s="356"/>
      <c r="IQ30" s="90"/>
      <c r="IR30" s="356"/>
      <c r="IS30" s="90"/>
      <c r="IT30" s="356"/>
      <c r="IU30" s="172"/>
      <c r="IV30" s="356"/>
      <c r="IW30" s="172"/>
      <c r="IX30" s="289"/>
      <c r="IY30" s="172"/>
      <c r="IZ30" s="289"/>
      <c r="JA30" s="281"/>
      <c r="JB30" s="300"/>
      <c r="JC30" s="151"/>
      <c r="JD30" s="357"/>
      <c r="JE30" s="151"/>
      <c r="JF30" s="289"/>
      <c r="JG30" s="151"/>
      <c r="JH30" s="85"/>
      <c r="JI30" s="85"/>
      <c r="JJ30" s="85"/>
      <c r="JK30" s="85"/>
      <c r="JL30" s="85"/>
      <c r="JM30" s="85"/>
      <c r="JN30" s="85"/>
      <c r="JO30" s="85"/>
      <c r="JP30" s="85"/>
      <c r="JQ30" s="85"/>
      <c r="JR30" s="85"/>
      <c r="JS30" s="85"/>
      <c r="JT30" s="85"/>
    </row>
    <row r="31" spans="1:280" ht="28.8">
      <c r="A31" s="416"/>
      <c r="B31" s="208" t="s">
        <v>2542</v>
      </c>
      <c r="C31" s="162">
        <v>2.5781999999999998</v>
      </c>
      <c r="D31" s="108">
        <f t="shared" ref="D31:H31" si="650">C31/R31-1</f>
        <v>-0.82731181931439102</v>
      </c>
      <c r="E31" s="215">
        <v>1.8808180000000001</v>
      </c>
      <c r="F31" s="108">
        <f t="shared" si="650"/>
        <v>-0.87402255890902802</v>
      </c>
      <c r="G31" s="215">
        <v>2.3034729999999999</v>
      </c>
      <c r="H31" s="108">
        <f t="shared" si="650"/>
        <v>-0.65126370132622802</v>
      </c>
      <c r="I31" s="215">
        <v>2.4963090000000001</v>
      </c>
      <c r="J31" s="108">
        <f t="shared" ref="J31:N31" si="651">I31/X31-1</f>
        <v>-0.66200779885454297</v>
      </c>
      <c r="K31" s="215">
        <v>2.673295</v>
      </c>
      <c r="L31" s="108">
        <f t="shared" si="651"/>
        <v>-0.66162964369343702</v>
      </c>
      <c r="M31" s="215">
        <v>2.4751750000000001</v>
      </c>
      <c r="N31" s="108">
        <f t="shared" si="651"/>
        <v>-0.71450610164017603</v>
      </c>
      <c r="O31" s="107">
        <f t="shared" si="4"/>
        <v>14.40727</v>
      </c>
      <c r="P31" s="108">
        <f t="shared" si="5"/>
        <v>-0.76155115456928701</v>
      </c>
      <c r="Q31" s="108"/>
      <c r="R31" s="162">
        <v>14.9298</v>
      </c>
      <c r="S31" s="108">
        <f t="shared" ref="S31:W31" si="652">R31/AS31-1</f>
        <v>-0.90109839880601095</v>
      </c>
      <c r="T31" s="162">
        <v>14.9298</v>
      </c>
      <c r="U31" s="163">
        <f t="shared" si="652"/>
        <v>-0.83420267966706796</v>
      </c>
      <c r="V31" s="162">
        <v>6.6052</v>
      </c>
      <c r="W31" s="163">
        <f t="shared" si="652"/>
        <v>-0.85004574544645495</v>
      </c>
      <c r="X31" s="162">
        <v>7.3856999999999999</v>
      </c>
      <c r="Y31" s="163">
        <f t="shared" ref="Y31:AC31" si="653">X31/AY31-1</f>
        <v>-0.837740400458722</v>
      </c>
      <c r="Z31" s="162">
        <v>7.9005000000000001</v>
      </c>
      <c r="AA31" s="163">
        <f t="shared" si="653"/>
        <v>-0.83625669180692797</v>
      </c>
      <c r="AB31" s="162">
        <v>8.6698000000000004</v>
      </c>
      <c r="AC31" s="163">
        <f t="shared" si="653"/>
        <v>-0.81676114147549805</v>
      </c>
      <c r="AD31" s="162">
        <v>7.3901000000000003</v>
      </c>
      <c r="AE31" s="163">
        <f t="shared" ref="AE31:AI31" si="654">AD31/BE31-1</f>
        <v>-0.84492010030742803</v>
      </c>
      <c r="AF31" s="162">
        <v>6.8364000000000003</v>
      </c>
      <c r="AG31" s="163">
        <f t="shared" si="654"/>
        <v>-0.85746542654665803</v>
      </c>
      <c r="AH31" s="162">
        <v>7.3068</v>
      </c>
      <c r="AI31" s="163">
        <f t="shared" si="654"/>
        <v>-0.85367553408790497</v>
      </c>
      <c r="AJ31" s="162">
        <v>2.4382410000000001</v>
      </c>
      <c r="AK31" s="163">
        <f t="shared" ref="AK31:AO31" si="655">AJ31/BK31-1</f>
        <v>-0.952552973708228</v>
      </c>
      <c r="AL31" s="162">
        <v>2.4382410000000001</v>
      </c>
      <c r="AM31" s="163">
        <f t="shared" si="655"/>
        <v>-0.95314958178894005</v>
      </c>
      <c r="AN31" s="162">
        <v>2.2770999999999999</v>
      </c>
      <c r="AO31" s="163">
        <f t="shared" si="655"/>
        <v>-0.91022739816756804</v>
      </c>
      <c r="AP31" s="109">
        <f t="shared" si="14"/>
        <v>89.107681999999997</v>
      </c>
      <c r="AQ31" s="108">
        <f t="shared" si="15"/>
        <v>-0.87279112189985397</v>
      </c>
      <c r="AR31" s="110"/>
      <c r="AS31" s="249">
        <v>150.95609999999999</v>
      </c>
      <c r="AT31" s="199">
        <v>-2.6273115000271002E-2</v>
      </c>
      <c r="AU31" s="250">
        <v>90.048500000000004</v>
      </c>
      <c r="AV31" s="200">
        <f t="shared" ref="AV31:AZ31" si="656">AU31/BV31-1</f>
        <v>-0.42611515871478201</v>
      </c>
      <c r="AW31" s="248">
        <v>44.048099999999998</v>
      </c>
      <c r="AX31" s="200">
        <f t="shared" si="656"/>
        <v>-0.72464154972544204</v>
      </c>
      <c r="AY31" s="247">
        <v>45.517800000000001</v>
      </c>
      <c r="AZ31" s="200">
        <f t="shared" si="656"/>
        <v>-0.71732744776328905</v>
      </c>
      <c r="BA31" s="273">
        <v>48.249299999999998</v>
      </c>
      <c r="BB31" s="200">
        <f t="shared" ref="BB31:BF31" si="657">BA31/CB31-1</f>
        <v>-0.70872321723948895</v>
      </c>
      <c r="BC31" s="247">
        <v>47.3142</v>
      </c>
      <c r="BD31" s="200">
        <f t="shared" si="657"/>
        <v>-0.71888591025110904</v>
      </c>
      <c r="BE31" s="247">
        <v>47.653500000000001</v>
      </c>
      <c r="BF31" s="200">
        <f t="shared" si="657"/>
        <v>-0.71095056010209701</v>
      </c>
      <c r="BG31" s="274">
        <v>47.963099999999997</v>
      </c>
      <c r="BH31" s="200">
        <f t="shared" ref="BH31:BL31" si="658">BG31/CH31-1</f>
        <v>-0.71216636620921903</v>
      </c>
      <c r="BI31" s="274">
        <v>49.935600000000001</v>
      </c>
      <c r="BJ31" s="200">
        <f t="shared" si="658"/>
        <v>-0.710281111263249</v>
      </c>
      <c r="BK31" s="274">
        <v>51.3887</v>
      </c>
      <c r="BL31" s="200">
        <f t="shared" si="658"/>
        <v>-0.72018955064757195</v>
      </c>
      <c r="BM31" s="274">
        <v>52.043100000000003</v>
      </c>
      <c r="BN31" s="200">
        <f t="shared" si="415"/>
        <v>-0.70053220842038999</v>
      </c>
      <c r="BO31" s="274">
        <v>25.365200000000002</v>
      </c>
      <c r="BP31" s="200">
        <f t="shared" si="416"/>
        <v>-0.84237316468565304</v>
      </c>
      <c r="BQ31" s="107">
        <f t="shared" si="24"/>
        <v>700.48320000000001</v>
      </c>
      <c r="BR31" s="108">
        <f t="shared" si="399"/>
        <v>-0.647840220899216</v>
      </c>
      <c r="BS31" s="165"/>
      <c r="BT31" s="249">
        <v>155.0292</v>
      </c>
      <c r="BU31" s="200">
        <f t="shared" si="25"/>
        <v>18.680149896412999</v>
      </c>
      <c r="BV31" s="249">
        <v>156.91040000000001</v>
      </c>
      <c r="BW31" s="200">
        <f t="shared" si="26"/>
        <v>19.685734776097402</v>
      </c>
      <c r="BX31" s="210">
        <v>159.96639999999999</v>
      </c>
      <c r="BY31" s="108">
        <f t="shared" si="27"/>
        <v>20.340804183676202</v>
      </c>
      <c r="BZ31" s="167">
        <v>161.0266</v>
      </c>
      <c r="CA31" s="108">
        <v>1.0603893774148001</v>
      </c>
      <c r="CB31" s="202">
        <v>165.64760000000001</v>
      </c>
      <c r="CC31" s="108">
        <f t="shared" si="29"/>
        <v>1.5662668819893599</v>
      </c>
      <c r="CD31" s="202">
        <v>168.30959999999999</v>
      </c>
      <c r="CE31" s="108">
        <f t="shared" si="30"/>
        <v>1.3335580335120301</v>
      </c>
      <c r="CF31" s="246">
        <v>164.86279999999999</v>
      </c>
      <c r="CG31" s="108">
        <f t="shared" si="31"/>
        <v>0.928471599333901</v>
      </c>
      <c r="CH31" s="107">
        <v>166.63480000000001</v>
      </c>
      <c r="CI31" s="108">
        <f t="shared" si="33"/>
        <v>0.110757082163927</v>
      </c>
      <c r="CJ31" s="107">
        <v>172.3588</v>
      </c>
      <c r="CK31" s="108">
        <f t="shared" si="34"/>
        <v>0.110707420384033</v>
      </c>
      <c r="CL31" s="107">
        <v>183.65539999999999</v>
      </c>
      <c r="CM31" s="108">
        <f t="shared" si="35"/>
        <v>0.18513733702017501</v>
      </c>
      <c r="CN31" s="107">
        <v>173.78530000000001</v>
      </c>
      <c r="CO31" s="108">
        <f t="shared" si="36"/>
        <v>0.131917296612168</v>
      </c>
      <c r="CP31" s="168">
        <v>160.91929999999999</v>
      </c>
      <c r="CQ31" s="108">
        <f t="shared" si="37"/>
        <v>7.6624527904246106E-2</v>
      </c>
      <c r="CR31" s="169">
        <f t="shared" si="38"/>
        <v>1989.1061999999999</v>
      </c>
      <c r="CS31" s="108">
        <f t="shared" si="39"/>
        <v>0.83085271098636304</v>
      </c>
      <c r="CT31" s="170">
        <f t="shared" si="40"/>
        <v>-7.40338797355128E-2</v>
      </c>
      <c r="CU31" s="170"/>
      <c r="CV31" s="252">
        <v>7.87744</v>
      </c>
      <c r="CW31" s="249">
        <v>7.5854400000000002</v>
      </c>
      <c r="CX31" s="249">
        <v>7.4958</v>
      </c>
      <c r="CY31" s="249">
        <v>78.153480000000002</v>
      </c>
      <c r="CZ31" s="210">
        <v>64.548079999999999</v>
      </c>
      <c r="DA31" s="210">
        <v>72.125739999999993</v>
      </c>
      <c r="DB31" s="210">
        <v>85.488839999999996</v>
      </c>
      <c r="DC31" s="210">
        <v>150.01911999999999</v>
      </c>
      <c r="DD31" s="210">
        <v>155.17930000000001</v>
      </c>
      <c r="DE31" s="210">
        <v>154.96549999999999</v>
      </c>
      <c r="DF31" s="210">
        <v>153.5318</v>
      </c>
      <c r="DG31" s="210">
        <v>149.4665</v>
      </c>
      <c r="DH31" s="213">
        <v>1086.43704</v>
      </c>
      <c r="DI31" s="214">
        <v>8.8882966387854907</v>
      </c>
      <c r="DJ31" s="173"/>
      <c r="DK31" s="253">
        <v>10.587899999999999</v>
      </c>
      <c r="DL31" s="175"/>
      <c r="DM31" s="74">
        <v>11.885</v>
      </c>
      <c r="DN31" s="259"/>
      <c r="DO31" s="74">
        <v>8.9492999999999991</v>
      </c>
      <c r="DP31" s="177" t="e">
        <f t="shared" si="43"/>
        <v>#DIV/0!</v>
      </c>
      <c r="DQ31" s="178">
        <f t="shared" si="44"/>
        <v>31.4222</v>
      </c>
      <c r="DR31" s="74">
        <v>11.2088</v>
      </c>
      <c r="DS31" s="177" t="e">
        <f t="shared" ref="DS31:DW31" si="659">(DR31-ER31)/ER31</f>
        <v>#DIV/0!</v>
      </c>
      <c r="DT31" s="74">
        <v>12.168900000000001</v>
      </c>
      <c r="DU31" s="177" t="e">
        <f t="shared" si="659"/>
        <v>#DIV/0!</v>
      </c>
      <c r="DV31" s="74">
        <v>10.785</v>
      </c>
      <c r="DW31" s="177" t="e">
        <f t="shared" si="659"/>
        <v>#DIV/0!</v>
      </c>
      <c r="DX31" s="74">
        <v>11.4597</v>
      </c>
      <c r="DY31" s="177" t="e">
        <f t="shared" ref="DY31:EC31" si="660">(DX31-EX31)/EX31</f>
        <v>#DIV/0!</v>
      </c>
      <c r="DZ31" s="74">
        <v>0</v>
      </c>
      <c r="EA31" s="177" t="e">
        <f t="shared" si="660"/>
        <v>#DIV/0!</v>
      </c>
      <c r="EB31" s="74">
        <v>7.6578999999999997</v>
      </c>
      <c r="EC31" s="177" t="e">
        <f t="shared" si="660"/>
        <v>#DIV/0!</v>
      </c>
      <c r="ED31" s="74">
        <v>8.1784999999999997</v>
      </c>
      <c r="EE31" s="177" t="e">
        <f t="shared" ref="EE31:EI31" si="661">(ED31-FD31)/FD31</f>
        <v>#DIV/0!</v>
      </c>
      <c r="EF31" s="74">
        <v>8.4830000000000005</v>
      </c>
      <c r="EG31" s="177" t="e">
        <f t="shared" si="661"/>
        <v>#DIV/0!</v>
      </c>
      <c r="EH31" s="74">
        <v>8.5069999999999997</v>
      </c>
      <c r="EI31" s="177" t="e">
        <f t="shared" si="661"/>
        <v>#DIV/0!</v>
      </c>
      <c r="EJ31" s="176">
        <f t="shared" si="225"/>
        <v>109.871</v>
      </c>
      <c r="EK31" s="177" t="e">
        <f t="shared" si="52"/>
        <v>#DIV/0!</v>
      </c>
      <c r="EL31" s="177"/>
      <c r="EM31" s="177"/>
      <c r="EN31" s="74"/>
      <c r="EO31" s="177"/>
      <c r="EP31" s="74"/>
      <c r="EQ31" s="177"/>
      <c r="ER31" s="74"/>
      <c r="ES31" s="177"/>
      <c r="ET31" s="74"/>
      <c r="EU31" s="177"/>
      <c r="EV31" s="74"/>
      <c r="EW31" s="177"/>
      <c r="EX31" s="74"/>
      <c r="EY31" s="177"/>
      <c r="EZ31" s="74"/>
      <c r="FA31" s="177"/>
      <c r="FB31" s="74"/>
      <c r="FC31" s="177"/>
      <c r="FD31" s="74"/>
      <c r="FE31" s="177"/>
      <c r="FF31" s="74"/>
      <c r="FG31" s="177"/>
      <c r="FH31" s="74"/>
      <c r="FI31" s="177"/>
      <c r="FJ31" s="180">
        <f t="shared" si="67"/>
        <v>0</v>
      </c>
      <c r="FK31" s="177"/>
      <c r="FL31" s="83"/>
      <c r="FM31" s="83"/>
      <c r="FN31" s="83"/>
      <c r="FO31" s="83"/>
      <c r="FP31" s="83"/>
      <c r="FQ31" s="83"/>
      <c r="FR31" s="299"/>
      <c r="FS31" s="276"/>
      <c r="FT31" s="351"/>
      <c r="FU31" s="351"/>
      <c r="FV31" s="184"/>
      <c r="FW31" s="351"/>
      <c r="FX31" s="184"/>
      <c r="FY31" s="351"/>
      <c r="FZ31" s="184"/>
      <c r="GA31" s="185"/>
      <c r="GB31" s="277"/>
      <c r="GC31" s="186"/>
      <c r="GD31" s="80"/>
      <c r="GE31" s="278"/>
      <c r="GF31" s="172"/>
      <c r="GG31" s="279"/>
      <c r="GH31" s="172"/>
      <c r="GI31" s="279"/>
      <c r="GJ31" s="172"/>
      <c r="GK31" s="279"/>
      <c r="GL31" s="172"/>
      <c r="GM31" s="279"/>
      <c r="GN31" s="172"/>
      <c r="GO31" s="288"/>
      <c r="GP31" s="172"/>
      <c r="GQ31" s="279"/>
      <c r="GR31" s="172"/>
      <c r="GS31" s="279"/>
      <c r="GT31" s="172"/>
      <c r="GU31" s="279"/>
      <c r="GV31" s="172"/>
      <c r="GW31" s="279"/>
      <c r="GX31" s="172"/>
      <c r="GY31" s="279"/>
      <c r="GZ31" s="172"/>
      <c r="HA31" s="279"/>
      <c r="HB31" s="172"/>
      <c r="HC31" s="187"/>
      <c r="HD31" s="279"/>
      <c r="HE31" s="281"/>
      <c r="HF31" s="186"/>
      <c r="HG31" s="269"/>
      <c r="HH31" s="278"/>
      <c r="HI31" s="282"/>
      <c r="HJ31" s="283"/>
      <c r="HK31" s="282"/>
      <c r="HL31" s="283"/>
      <c r="HM31" s="284"/>
      <c r="HN31" s="352"/>
      <c r="HO31" s="90"/>
      <c r="HP31" s="353"/>
      <c r="HQ31" s="90"/>
      <c r="HR31" s="284"/>
      <c r="HS31" s="353"/>
      <c r="HT31" s="90"/>
      <c r="HU31" s="354"/>
      <c r="HV31" s="90"/>
      <c r="HW31" s="354"/>
      <c r="HX31" s="195"/>
      <c r="HY31" s="354"/>
      <c r="HZ31" s="195"/>
      <c r="IA31" s="354"/>
      <c r="IB31" s="195"/>
      <c r="IC31" s="354"/>
      <c r="ID31" s="71"/>
      <c r="IE31" s="355"/>
      <c r="IF31" s="71"/>
      <c r="IG31" s="150"/>
      <c r="IH31" s="295"/>
      <c r="II31" s="80"/>
      <c r="IJ31" s="303"/>
      <c r="IK31" s="90"/>
      <c r="IL31" s="279"/>
      <c r="IM31" s="90"/>
      <c r="IN31" s="300"/>
      <c r="IO31" s="154"/>
      <c r="IP31" s="356"/>
      <c r="IQ31" s="90"/>
      <c r="IR31" s="356"/>
      <c r="IS31" s="90"/>
      <c r="IT31" s="356"/>
      <c r="IU31" s="172"/>
      <c r="IV31" s="356"/>
      <c r="IW31" s="172"/>
      <c r="IX31" s="289"/>
      <c r="IY31" s="172"/>
      <c r="IZ31" s="289"/>
      <c r="JA31" s="281"/>
      <c r="JB31" s="300"/>
      <c r="JC31" s="151"/>
      <c r="JD31" s="357"/>
      <c r="JE31" s="151"/>
      <c r="JF31" s="289"/>
      <c r="JG31" s="151"/>
      <c r="JH31" s="85"/>
      <c r="JI31" s="85"/>
      <c r="JJ31" s="85"/>
      <c r="JK31" s="85"/>
      <c r="JL31" s="85"/>
      <c r="JM31" s="85"/>
      <c r="JN31" s="85"/>
      <c r="JO31" s="85"/>
      <c r="JP31" s="85"/>
      <c r="JQ31" s="85"/>
      <c r="JR31" s="85"/>
      <c r="JS31" s="85"/>
      <c r="JT31" s="85"/>
    </row>
    <row r="32" spans="1:280" s="51" customFormat="1" ht="28.8">
      <c r="A32" s="415" t="s">
        <v>2637</v>
      </c>
      <c r="B32" s="106" t="s">
        <v>2536</v>
      </c>
      <c r="C32" s="215">
        <v>59.325499999999998</v>
      </c>
      <c r="D32" s="108">
        <f t="shared" ref="D32:H32" si="662">C32/R32-1</f>
        <v>-0.19461998465955799</v>
      </c>
      <c r="E32" s="215">
        <v>60.7363</v>
      </c>
      <c r="F32" s="108">
        <f t="shared" si="662"/>
        <v>-0.15956971333133199</v>
      </c>
      <c r="G32" s="215">
        <v>56.793100000000003</v>
      </c>
      <c r="H32" s="108">
        <f t="shared" si="662"/>
        <v>-0.23838598674523301</v>
      </c>
      <c r="I32" s="215">
        <v>61.849699999999999</v>
      </c>
      <c r="J32" s="108">
        <f t="shared" ref="J32:N32" si="663">I32/X32-1</f>
        <v>-0.212850766726525</v>
      </c>
      <c r="K32" s="215">
        <v>62.099800000000002</v>
      </c>
      <c r="L32" s="108">
        <f t="shared" si="663"/>
        <v>-0.29433488860455098</v>
      </c>
      <c r="M32" s="215">
        <v>62.888399999999997</v>
      </c>
      <c r="N32" s="108">
        <f t="shared" si="663"/>
        <v>-0.13502316887489599</v>
      </c>
      <c r="O32" s="107">
        <f t="shared" si="4"/>
        <v>363.69279999999998</v>
      </c>
      <c r="P32" s="108">
        <f t="shared" si="5"/>
        <v>-0.208985854986424</v>
      </c>
      <c r="Q32" s="108"/>
      <c r="R32" s="107">
        <v>73.661500000000004</v>
      </c>
      <c r="S32" s="108">
        <f t="shared" ref="S32:W32" si="664">R32/AS32-1</f>
        <v>-0.17608456873390699</v>
      </c>
      <c r="T32" s="107">
        <v>72.268100000000004</v>
      </c>
      <c r="U32" s="108">
        <f t="shared" si="664"/>
        <v>-0.151141238212921</v>
      </c>
      <c r="V32" s="215">
        <v>74.569400000000002</v>
      </c>
      <c r="W32" s="108">
        <f t="shared" si="664"/>
        <v>-0.15836936561735701</v>
      </c>
      <c r="X32" s="215">
        <v>78.574299999999994</v>
      </c>
      <c r="Y32" s="108">
        <f t="shared" ref="Y32:AC32" si="665">X32/AY32-1</f>
        <v>-0.160810712668427</v>
      </c>
      <c r="Z32" s="246">
        <v>88.001800000000003</v>
      </c>
      <c r="AA32" s="108">
        <f t="shared" si="665"/>
        <v>-5.12150129215403E-2</v>
      </c>
      <c r="AB32" s="246">
        <v>72.705299999999994</v>
      </c>
      <c r="AC32" s="108">
        <f t="shared" si="665"/>
        <v>-0.152618881118881</v>
      </c>
      <c r="AD32" s="246">
        <v>66.067899999999995</v>
      </c>
      <c r="AE32" s="108">
        <f t="shared" ref="AE32:AI32" si="666">AD32/BE32-1</f>
        <v>-0.19206320866392099</v>
      </c>
      <c r="AF32" s="246">
        <v>64.541399999999996</v>
      </c>
      <c r="AG32" s="108">
        <f t="shared" si="666"/>
        <v>-0.18314640017617501</v>
      </c>
      <c r="AH32" s="246">
        <v>66.365399999999994</v>
      </c>
      <c r="AI32" s="108">
        <f t="shared" si="666"/>
        <v>-0.142599124064959</v>
      </c>
      <c r="AJ32" s="202">
        <v>69.647599999999997</v>
      </c>
      <c r="AK32" s="108">
        <f t="shared" ref="AK32:AO32" si="667">AJ32/BK32-1</f>
        <v>-0.19163683802467099</v>
      </c>
      <c r="AL32" s="246">
        <v>65.117999999999995</v>
      </c>
      <c r="AM32" s="108">
        <f t="shared" si="667"/>
        <v>-0.229349980768662</v>
      </c>
      <c r="AN32" s="246">
        <v>62.502200000000002</v>
      </c>
      <c r="AO32" s="108">
        <f t="shared" si="667"/>
        <v>-0.16498511721860301</v>
      </c>
      <c r="AP32" s="109">
        <f t="shared" si="14"/>
        <v>854.02290000000005</v>
      </c>
      <c r="AQ32" s="108">
        <f t="shared" si="15"/>
        <v>-0.16191817066754999</v>
      </c>
      <c r="AR32" s="110"/>
      <c r="AS32" s="216">
        <v>89.404200000000003</v>
      </c>
      <c r="AT32" s="111">
        <v>-8.0208949361512093E-3</v>
      </c>
      <c r="AU32" s="217">
        <v>85.135599999999997</v>
      </c>
      <c r="AV32" s="111">
        <f t="shared" ref="AV32:AZ32" si="668">AU32/BV32-1</f>
        <v>-6.6949248578048695E-2</v>
      </c>
      <c r="AW32" s="217">
        <v>88.601100000000002</v>
      </c>
      <c r="AX32" s="111">
        <f t="shared" si="668"/>
        <v>-0.13656943610693201</v>
      </c>
      <c r="AY32" s="115">
        <v>93.631200000000007</v>
      </c>
      <c r="AZ32" s="111">
        <f t="shared" si="668"/>
        <v>-0.109823193357843</v>
      </c>
      <c r="BA32" s="218">
        <v>92.752099999999999</v>
      </c>
      <c r="BB32" s="111">
        <f t="shared" ref="BB32:BF32" si="669">BA32/CB32-1</f>
        <v>-0.11242094505172701</v>
      </c>
      <c r="BC32" s="219">
        <v>85.8</v>
      </c>
      <c r="BD32" s="111">
        <f t="shared" si="669"/>
        <v>-0.19146838952376699</v>
      </c>
      <c r="BE32" s="219">
        <v>81.773600000000002</v>
      </c>
      <c r="BF32" s="111">
        <f t="shared" si="669"/>
        <v>-0.25844135351846198</v>
      </c>
      <c r="BG32" s="219">
        <v>79.012200000000007</v>
      </c>
      <c r="BH32" s="111">
        <f t="shared" ref="BH32:BL32" si="670">BG32/CH32-1</f>
        <v>-0.22310617122259299</v>
      </c>
      <c r="BI32" s="219">
        <v>77.403000000000006</v>
      </c>
      <c r="BJ32" s="111">
        <f t="shared" si="670"/>
        <v>-0.247839078784345</v>
      </c>
      <c r="BK32" s="219">
        <v>86.158799999999999</v>
      </c>
      <c r="BL32" s="111">
        <f t="shared" si="670"/>
        <v>-0.20872835475472201</v>
      </c>
      <c r="BM32" s="219">
        <v>84.497500000000002</v>
      </c>
      <c r="BN32" s="111">
        <f t="shared" si="415"/>
        <v>-0.176189515165874</v>
      </c>
      <c r="BO32" s="219">
        <v>74.851600000000005</v>
      </c>
      <c r="BP32" s="111">
        <f t="shared" si="416"/>
        <v>-0.215923791726156</v>
      </c>
      <c r="BQ32" s="110">
        <f t="shared" si="24"/>
        <v>1019.0209</v>
      </c>
      <c r="BR32" s="111">
        <f t="shared" si="399"/>
        <v>-0.165824704448504</v>
      </c>
      <c r="BS32" s="114"/>
      <c r="BT32" s="216">
        <v>90.127099999999999</v>
      </c>
      <c r="BU32" s="111">
        <f t="shared" si="25"/>
        <v>-0.29679345286070602</v>
      </c>
      <c r="BV32" s="216">
        <v>91.244339999999994</v>
      </c>
      <c r="BW32" s="111">
        <f t="shared" si="26"/>
        <v>-0.31439153264224701</v>
      </c>
      <c r="BX32" s="110">
        <v>102.6152</v>
      </c>
      <c r="BY32" s="111">
        <f t="shared" si="27"/>
        <v>-0.13298804444256701</v>
      </c>
      <c r="BZ32" s="116">
        <v>105.1827</v>
      </c>
      <c r="CA32" s="111">
        <v>0.19363027689514301</v>
      </c>
      <c r="CB32" s="222">
        <v>104.5001</v>
      </c>
      <c r="CC32" s="111">
        <f t="shared" si="29"/>
        <v>2.1366107484563899E-3</v>
      </c>
      <c r="CD32" s="222">
        <v>106.1183</v>
      </c>
      <c r="CE32" s="111">
        <f t="shared" si="30"/>
        <v>4.0020701015088802E-3</v>
      </c>
      <c r="CF32" s="223">
        <v>110.2726</v>
      </c>
      <c r="CG32" s="111">
        <f t="shared" si="31"/>
        <v>6.5213443378000294E-2</v>
      </c>
      <c r="CH32" s="110">
        <v>101.70269999999999</v>
      </c>
      <c r="CI32" s="111">
        <f t="shared" si="33"/>
        <v>3.0055137377551101E-2</v>
      </c>
      <c r="CJ32" s="110">
        <f>90.7712+CJ34</f>
        <v>102.9075</v>
      </c>
      <c r="CK32" s="111">
        <f t="shared" si="34"/>
        <v>0.52249623842121695</v>
      </c>
      <c r="CL32" s="110">
        <f>96.9351+CL34</f>
        <v>108.8865</v>
      </c>
      <c r="CM32" s="111">
        <f t="shared" si="35"/>
        <v>0.71277900995705701</v>
      </c>
      <c r="CN32" s="110">
        <v>102.56910000000001</v>
      </c>
      <c r="CO32" s="111">
        <f t="shared" si="36"/>
        <v>1.6909016974053599</v>
      </c>
      <c r="CP32" s="115">
        <v>95.464699999999993</v>
      </c>
      <c r="CQ32" s="111">
        <f t="shared" si="37"/>
        <v>1.1343577567318599</v>
      </c>
      <c r="CR32" s="117">
        <f t="shared" si="38"/>
        <v>1221.5908400000001</v>
      </c>
      <c r="CS32" s="111">
        <f t="shared" si="39"/>
        <v>0.116664162014779</v>
      </c>
      <c r="CT32" s="118">
        <f t="shared" si="40"/>
        <v>-6.9264525086015299E-2</v>
      </c>
      <c r="CU32" s="118"/>
      <c r="CV32" s="225">
        <v>128.16589999999999</v>
      </c>
      <c r="CW32" s="216">
        <v>133.08519999999999</v>
      </c>
      <c r="CX32" s="216">
        <v>118.355</v>
      </c>
      <c r="CY32" s="216">
        <v>88.12</v>
      </c>
      <c r="CZ32" s="110">
        <v>104.2773</v>
      </c>
      <c r="DA32" s="110">
        <v>105.6953</v>
      </c>
      <c r="DB32" s="110">
        <v>103.52160000000001</v>
      </c>
      <c r="DC32" s="110">
        <v>98.735200000000006</v>
      </c>
      <c r="DD32" s="110">
        <v>67.591300000000004</v>
      </c>
      <c r="DE32" s="110">
        <v>63.573</v>
      </c>
      <c r="DF32" s="110">
        <v>38.116999999999997</v>
      </c>
      <c r="DG32" s="110">
        <v>44.727600000000002</v>
      </c>
      <c r="DH32" s="115">
        <v>1093.9644000000001</v>
      </c>
      <c r="DI32" s="121">
        <v>-0.34100681772920399</v>
      </c>
      <c r="DJ32" s="122"/>
      <c r="DK32" s="226">
        <v>153.27979999999999</v>
      </c>
      <c r="DL32" s="124">
        <f t="shared" ref="DL32:DL39" si="671">(DK32-DT32)/DT32</f>
        <v>1.43765295412401E-2</v>
      </c>
      <c r="DM32" s="312">
        <v>158.16800000000001</v>
      </c>
      <c r="DN32" s="313"/>
      <c r="DO32" s="312">
        <v>142.56010000000001</v>
      </c>
      <c r="DP32" s="126">
        <f t="shared" si="43"/>
        <v>1.7816604878048801</v>
      </c>
      <c r="DQ32" s="127">
        <f t="shared" si="44"/>
        <v>454.00790000000001</v>
      </c>
      <c r="DR32" s="312">
        <v>145.37389999999999</v>
      </c>
      <c r="DS32" s="126">
        <f t="shared" ref="DS32:DW32" si="672">(DR32-ER32)/ER32</f>
        <v>-0.27882776069054499</v>
      </c>
      <c r="DT32" s="312">
        <v>151.10740000000001</v>
      </c>
      <c r="DU32" s="126">
        <f t="shared" si="672"/>
        <v>-0.269942023383902</v>
      </c>
      <c r="DV32" s="312">
        <v>142.03219999999999</v>
      </c>
      <c r="DW32" s="126">
        <f t="shared" si="672"/>
        <v>-0.34691833731837401</v>
      </c>
      <c r="DX32" s="312">
        <v>140.3826</v>
      </c>
      <c r="DY32" s="126">
        <f t="shared" ref="DY32:EC32" si="673">(DX32-EX32)/EX32</f>
        <v>-0.35095196264274803</v>
      </c>
      <c r="DZ32" s="312">
        <v>107.81359999999999</v>
      </c>
      <c r="EA32" s="126">
        <f t="shared" si="673"/>
        <v>-9.8548494983277599E-2</v>
      </c>
      <c r="EB32" s="312">
        <v>124.9627</v>
      </c>
      <c r="EC32" s="126">
        <f t="shared" si="673"/>
        <v>-0.199829032464622</v>
      </c>
      <c r="ED32" s="312">
        <v>139.12469999999999</v>
      </c>
      <c r="EE32" s="126">
        <f t="shared" ref="EE32:EI32" si="674">(ED32-FD32)/FD32</f>
        <v>-0.207402153478038</v>
      </c>
      <c r="EF32" s="312">
        <v>130.4864</v>
      </c>
      <c r="EG32" s="126">
        <f t="shared" si="674"/>
        <v>-0.18287682384620199</v>
      </c>
      <c r="EH32" s="312">
        <v>124.7628</v>
      </c>
      <c r="EI32" s="126">
        <f t="shared" si="674"/>
        <v>-0.15689417488849799</v>
      </c>
      <c r="EJ32" s="125">
        <f t="shared" si="225"/>
        <v>1660.0542</v>
      </c>
      <c r="EK32" s="126">
        <f t="shared" si="52"/>
        <v>-0.22405981088243901</v>
      </c>
      <c r="EL32" s="314">
        <v>486.86</v>
      </c>
      <c r="EM32" s="126">
        <f t="shared" ref="EM32:EM39" si="675">(EL32-FL32)/FL32</f>
        <v>-9.6516785124427004E-2</v>
      </c>
      <c r="EN32" s="312">
        <v>0</v>
      </c>
      <c r="EO32" s="126">
        <f t="shared" ref="EO32:EO39" si="676">(EN32-FM32)/FM32</f>
        <v>-1</v>
      </c>
      <c r="EP32" s="312">
        <v>51.25</v>
      </c>
      <c r="EQ32" s="126">
        <f t="shared" ref="EQ32:EQ39" si="677">(EP32-FN32)/FN32</f>
        <v>-0.90837415525440701</v>
      </c>
      <c r="ER32" s="312">
        <v>201.58</v>
      </c>
      <c r="ES32" s="126">
        <f t="shared" ref="ES32:ES39" si="678">(ER32-FO32)/FO32</f>
        <v>-0.54676679557514196</v>
      </c>
      <c r="ET32" s="312">
        <v>206.98</v>
      </c>
      <c r="EU32" s="126">
        <f t="shared" ref="EU32:EU39" si="679">(ET32-FP32)/FP32</f>
        <v>-0.51623232441276201</v>
      </c>
      <c r="EV32" s="312">
        <v>217.48</v>
      </c>
      <c r="EW32" s="126">
        <f t="shared" ref="EW32:EW39" si="680">(EV32-FQ32)/FQ32</f>
        <v>-0.51541889483065995</v>
      </c>
      <c r="EX32" s="312">
        <v>216.29</v>
      </c>
      <c r="EY32" s="126">
        <f t="shared" ref="EY32:EY39" si="681">(EX32-FR32)/FR32</f>
        <v>-0.51509920412509802</v>
      </c>
      <c r="EZ32" s="312">
        <v>119.6</v>
      </c>
      <c r="FA32" s="126">
        <f t="shared" ref="FA32:FA39" si="682">(EZ32-FS32)/FS32</f>
        <v>-0.71870737099581405</v>
      </c>
      <c r="FB32" s="312">
        <v>156.16999999999999</v>
      </c>
      <c r="FC32" s="126">
        <f t="shared" ref="FC32:FC39" si="683">(FB32-FT32)/FT32</f>
        <v>-0.64974095588400205</v>
      </c>
      <c r="FD32" s="312">
        <v>175.53</v>
      </c>
      <c r="FE32" s="126">
        <f t="shared" ref="FE32:FI32" si="684">(FD32-FU32)/FU32</f>
        <v>-0.61429607330418101</v>
      </c>
      <c r="FF32" s="312">
        <v>159.69</v>
      </c>
      <c r="FG32" s="126">
        <f t="shared" si="684"/>
        <v>-0.60882345736472099</v>
      </c>
      <c r="FH32" s="312">
        <v>147.97999999999999</v>
      </c>
      <c r="FI32" s="126">
        <f t="shared" si="684"/>
        <v>-0.69105181844753405</v>
      </c>
      <c r="FJ32" s="129">
        <f t="shared" si="67"/>
        <v>2139.41</v>
      </c>
      <c r="FK32" s="126">
        <f t="shared" ref="FK32:FK39" si="685">(FJ32-(FL32+FM32+FN32+FO32+FP32+FQ32+FR32+FS32+FT32+FU32+FW32+FY32))/(FL32+FM32+FN32+FO32+FP32+FQ32+FR32+FS32+FT32+FU32+FW32+FY32)</f>
        <v>-0.63087782137151205</v>
      </c>
      <c r="FL32" s="67">
        <v>538.87</v>
      </c>
      <c r="FM32" s="358">
        <v>716.92</v>
      </c>
      <c r="FN32" s="358">
        <v>559.34</v>
      </c>
      <c r="FO32" s="358">
        <v>444.76</v>
      </c>
      <c r="FP32" s="358">
        <v>427.85</v>
      </c>
      <c r="FQ32" s="358">
        <v>448.8</v>
      </c>
      <c r="FR32" s="359">
        <v>446.05</v>
      </c>
      <c r="FS32" s="132" t="s">
        <v>2638</v>
      </c>
      <c r="FT32" s="132" t="s">
        <v>2639</v>
      </c>
      <c r="FU32" s="132" t="s">
        <v>2640</v>
      </c>
      <c r="FV32" s="133">
        <f t="shared" ref="FV32:FZ32" si="686">(FU32-GW32)/GW32</f>
        <v>-0.106492843539552</v>
      </c>
      <c r="FW32" s="132" t="s">
        <v>2641</v>
      </c>
      <c r="FX32" s="133">
        <f t="shared" si="686"/>
        <v>-0.106815446887649</v>
      </c>
      <c r="FY32" s="132" t="s">
        <v>2642</v>
      </c>
      <c r="FZ32" s="133">
        <f t="shared" si="686"/>
        <v>-0.10721342031686899</v>
      </c>
      <c r="GA32" s="134">
        <f t="shared" ref="GA32:GA39" si="687">FL32+FM32+FN32+FO32+FP32+FQ32+FR32+FS32+FT32+FU32+FW32+FY32</f>
        <v>5795.94</v>
      </c>
      <c r="GB32" s="135">
        <f t="shared" ref="GB32:GB39" si="688">(GA32-HC32)/HC32</f>
        <v>-0.11205040958554301</v>
      </c>
      <c r="GC32" s="79"/>
      <c r="GD32" s="316"/>
      <c r="GE32" s="137">
        <v>580.38</v>
      </c>
      <c r="GF32" s="133">
        <f t="shared" ref="GF32:GJ32" si="689">(GE32-HH32)/HH32</f>
        <v>-1.6205037800454399E-2</v>
      </c>
      <c r="GG32" s="130">
        <v>786.27</v>
      </c>
      <c r="GH32" s="133">
        <f t="shared" si="689"/>
        <v>-3.8589927001944198E-2</v>
      </c>
      <c r="GI32" s="67">
        <v>616.04999999999995</v>
      </c>
      <c r="GJ32" s="133">
        <f t="shared" si="689"/>
        <v>-4.0211261022653003E-2</v>
      </c>
      <c r="GK32" s="67">
        <v>493.37</v>
      </c>
      <c r="GL32" s="133">
        <f t="shared" ref="GL32:GL39" si="690">(GK32-HN32)/HN32</f>
        <v>-4.04908691339778E-2</v>
      </c>
      <c r="GM32" s="67">
        <v>492.19</v>
      </c>
      <c r="GN32" s="133">
        <f t="shared" ref="GN32:GN39" si="691">(GM32-HP32)/HP32</f>
        <v>-4.0209824301398099E-2</v>
      </c>
      <c r="GO32" s="231">
        <v>521.76</v>
      </c>
      <c r="GP32" s="133">
        <f t="shared" ref="GP32:GT32" si="692">(GO32-HS32)/HS32</f>
        <v>-5.2310374891020001E-2</v>
      </c>
      <c r="GQ32" s="130">
        <v>528.62</v>
      </c>
      <c r="GR32" s="133">
        <f t="shared" si="692"/>
        <v>-3.5804833561331503E-2</v>
      </c>
      <c r="GS32" s="130">
        <v>507.98</v>
      </c>
      <c r="GT32" s="133">
        <f t="shared" si="692"/>
        <v>-4.3117900804339998E-2</v>
      </c>
      <c r="GU32" s="130">
        <v>497.83</v>
      </c>
      <c r="GV32" s="133">
        <f t="shared" ref="GV32:GZ32" si="693">(GU32-HY32)/HY32</f>
        <v>-5.8103454800015102E-2</v>
      </c>
      <c r="GW32" s="130">
        <v>509.33</v>
      </c>
      <c r="GX32" s="133">
        <f t="shared" si="693"/>
        <v>-5.8835486076463897E-2</v>
      </c>
      <c r="GY32" s="130">
        <v>457.05</v>
      </c>
      <c r="GZ32" s="133">
        <f t="shared" si="693"/>
        <v>-5.9103260869565202E-2</v>
      </c>
      <c r="HA32" s="130">
        <v>536.5</v>
      </c>
      <c r="HB32" s="133">
        <f t="shared" ref="HB32:HB39" si="694">(HA32-IE32)/IE32</f>
        <v>-5.7647720087121601E-2</v>
      </c>
      <c r="HC32" s="130">
        <f t="shared" ref="HC32:HC39" si="695">GE32+GG32+GI32+GK32+GM32+GO32+GQ32+GS32+GU32+GW32+GY32+HA32</f>
        <v>6527.33</v>
      </c>
      <c r="HD32" s="130">
        <f t="shared" ref="HD32:HD39" si="696">HA32+GY32+GW32+GU32+GS32+GQ32+GO32+GM32+GK32+GI32+GG32+GE32</f>
        <v>6527.33</v>
      </c>
      <c r="HE32" s="135"/>
      <c r="HF32" s="122"/>
      <c r="HG32" s="263"/>
      <c r="HH32" s="137">
        <v>589.94000000000005</v>
      </c>
      <c r="HI32" s="138">
        <f t="shared" ref="HI32:HM32" si="697">(HH32-IJ32)/IJ32</f>
        <v>-2.0195980734097299E-2</v>
      </c>
      <c r="HJ32" s="233">
        <v>817.83</v>
      </c>
      <c r="HK32" s="138">
        <f t="shared" si="697"/>
        <v>-1.06097265908541E-2</v>
      </c>
      <c r="HL32" s="233">
        <v>641.86</v>
      </c>
      <c r="HM32" s="237">
        <f t="shared" si="697"/>
        <v>-1.54011351434269E-2</v>
      </c>
      <c r="HN32" s="235">
        <v>514.19000000000005</v>
      </c>
      <c r="HO32" s="236">
        <f t="shared" ref="HO32:HO39" si="698">(HN32-IP32)/IP32</f>
        <v>-1.7596484524264301E-2</v>
      </c>
      <c r="HP32" s="235">
        <v>512.80999999999995</v>
      </c>
      <c r="HQ32" s="236">
        <f t="shared" ref="HQ32:HQ39" si="699">(HP32-IR32)/IR32</f>
        <v>-1.9296232549244698E-2</v>
      </c>
      <c r="HR32" s="237"/>
      <c r="HS32" s="235">
        <v>550.55999999999995</v>
      </c>
      <c r="HT32" s="236">
        <f t="shared" ref="HT32:HX32" si="700">(HS32-IT32)/IT32</f>
        <v>-1.94835262689226E-2</v>
      </c>
      <c r="HU32" s="235">
        <v>548.25</v>
      </c>
      <c r="HV32" s="236">
        <f t="shared" si="700"/>
        <v>-1.9599077269719802E-2</v>
      </c>
      <c r="HW32" s="235">
        <v>530.87</v>
      </c>
      <c r="HX32" s="149">
        <f t="shared" si="700"/>
        <v>-1.6707107003278401E-2</v>
      </c>
      <c r="HY32" s="235">
        <v>528.54</v>
      </c>
      <c r="HZ32" s="149">
        <f t="shared" ref="HZ32:ID32" si="701">(HY32-IZ32)/IZ32</f>
        <v>-1.1816176195640101E-2</v>
      </c>
      <c r="IA32" s="235">
        <v>541.16999999999996</v>
      </c>
      <c r="IB32" s="135">
        <f t="shared" si="701"/>
        <v>-1.5302594708686799E-2</v>
      </c>
      <c r="IC32" s="235">
        <v>485.76</v>
      </c>
      <c r="ID32" s="149">
        <f t="shared" si="701"/>
        <v>-1.3104162857316999E-2</v>
      </c>
      <c r="IE32" s="235">
        <v>569.32000000000005</v>
      </c>
      <c r="IF32" s="71">
        <f t="shared" ref="IF32:IF39" si="702">(IE32-JF32)/JF32</f>
        <v>-1.38912945577995E-2</v>
      </c>
      <c r="IG32" s="150">
        <f t="shared" ref="IG32:IG39" si="703">HH32+HJ32+HL32+HN32+HP32+HS32+HU32+HW32+HY32+IA32+IC32+IE32</f>
        <v>6831.1</v>
      </c>
      <c r="IH32" s="295"/>
      <c r="II32" s="80"/>
      <c r="IJ32" s="303">
        <v>602.1</v>
      </c>
      <c r="IK32" s="90">
        <f t="shared" ref="IK32:IK39" si="704">IJ32/JI32-1</f>
        <v>2.5746660189902601E-3</v>
      </c>
      <c r="IL32" s="279">
        <v>826.6</v>
      </c>
      <c r="IM32" s="90">
        <f t="shared" ref="IM32:IM39" si="705">IL32/JJ32-1</f>
        <v>3.5517873609542902E-3</v>
      </c>
      <c r="IN32" s="300">
        <v>651.9</v>
      </c>
      <c r="IO32" s="154">
        <f t="shared" ref="IO32:IO39" si="706">(IN32-JK32)/JK32</f>
        <v>-1.4783971824458E-2</v>
      </c>
      <c r="IP32" s="304">
        <v>523.4</v>
      </c>
      <c r="IQ32" s="90">
        <f t="shared" ref="IQ32:IQ39" si="707">(IP32-JL32)/JL32</f>
        <v>3.42893767106824E-3</v>
      </c>
      <c r="IR32" s="304">
        <v>522.9</v>
      </c>
      <c r="IS32" s="90">
        <f t="shared" ref="IS32:IS39" si="708">(IR32-JM32)/JM32</f>
        <v>6.8789431918860203E-3</v>
      </c>
      <c r="IT32" s="304">
        <v>561.5</v>
      </c>
      <c r="IU32" s="282">
        <f t="shared" ref="IU32:IU39" si="709">(IT32-JN32)/JN32</f>
        <v>1.14411208829533E-2</v>
      </c>
      <c r="IV32" s="360">
        <v>559.21</v>
      </c>
      <c r="IW32" s="282">
        <f t="shared" ref="IW32:IW39" si="710">(IV32-JO32)/JO32</f>
        <v>1.1242417157427E-2</v>
      </c>
      <c r="IX32" s="288">
        <v>539.89</v>
      </c>
      <c r="IY32" s="282">
        <f t="shared" ref="IY32:IY39" si="711">(IX32-JP32)/JP32</f>
        <v>1.14205053467772E-2</v>
      </c>
      <c r="IZ32" s="241">
        <v>534.86</v>
      </c>
      <c r="JA32" s="242">
        <f t="shared" ref="JA32:JA39" si="712">(IZ32-JQ32)/JQ32</f>
        <v>-2.4049330137698799E-3</v>
      </c>
      <c r="JB32" s="241">
        <v>549.58000000000004</v>
      </c>
      <c r="JC32" s="151">
        <f t="shared" ref="JC32:JC39" si="713">(JB32-JR32)/JR32</f>
        <v>-3.8542320978548401E-3</v>
      </c>
      <c r="JD32" s="231">
        <v>492.21</v>
      </c>
      <c r="JE32" s="159">
        <f t="shared" ref="JE32:JE39" si="714">(JD32-JS32)/JS32</f>
        <v>-7.0984920227948603E-3</v>
      </c>
      <c r="JF32" s="245">
        <v>577.34</v>
      </c>
      <c r="JG32" s="159">
        <f t="shared" ref="JG32:JG39" si="715">(JF32-JT32)/JT32</f>
        <v>-2.14082360737665E-2</v>
      </c>
      <c r="JH32" s="308">
        <v>6942.3398158527798</v>
      </c>
      <c r="JI32" s="308">
        <v>600.55377460395096</v>
      </c>
      <c r="JJ32" s="308">
        <v>823.67448338038901</v>
      </c>
      <c r="JK32" s="308">
        <v>661.68229236709794</v>
      </c>
      <c r="JL32" s="308">
        <v>521.61142692854503</v>
      </c>
      <c r="JM32" s="308">
        <v>519.32757511281898</v>
      </c>
      <c r="JN32" s="308">
        <v>555.14847914214704</v>
      </c>
      <c r="JO32" s="308">
        <v>552.99302176418098</v>
      </c>
      <c r="JP32" s="308">
        <v>533.79380499596698</v>
      </c>
      <c r="JQ32" s="308">
        <v>536.14940340055102</v>
      </c>
      <c r="JR32" s="308">
        <v>551.706404532943</v>
      </c>
      <c r="JS32" s="308">
        <v>495.72892783973901</v>
      </c>
      <c r="JT32" s="308">
        <v>589.970221784454</v>
      </c>
    </row>
    <row r="33" spans="1:280" ht="28.8">
      <c r="A33" s="417"/>
      <c r="B33" s="160" t="s">
        <v>2539</v>
      </c>
      <c r="C33" s="246">
        <v>2820.2438999999999</v>
      </c>
      <c r="D33" s="108">
        <f t="shared" ref="D33:H33" si="716">C33/R33-1</f>
        <v>-6.3712011487220305E-2</v>
      </c>
      <c r="E33" s="246">
        <v>2880.7429000000002</v>
      </c>
      <c r="F33" s="108">
        <f t="shared" si="716"/>
        <v>-5.0174845577403503E-2</v>
      </c>
      <c r="G33" s="246">
        <v>3223.1066000000001</v>
      </c>
      <c r="H33" s="108">
        <f t="shared" si="716"/>
        <v>-0.132084155701053</v>
      </c>
      <c r="I33" s="246">
        <v>3740.0259000000001</v>
      </c>
      <c r="J33" s="108">
        <f t="shared" ref="J33:N33" si="717">I33/X33-1</f>
        <v>-0.122717918350702</v>
      </c>
      <c r="K33" s="246">
        <v>3834.7599</v>
      </c>
      <c r="L33" s="108">
        <f t="shared" si="717"/>
        <v>-0.21366514900348199</v>
      </c>
      <c r="M33" s="246">
        <v>4215.6504999999997</v>
      </c>
      <c r="N33" s="108">
        <f t="shared" si="717"/>
        <v>9.2405555705563594E-2</v>
      </c>
      <c r="O33" s="107">
        <f t="shared" si="4"/>
        <v>20714.529699999999</v>
      </c>
      <c r="P33" s="108">
        <f t="shared" si="5"/>
        <v>-8.9778931112521401E-2</v>
      </c>
      <c r="Q33" s="108"/>
      <c r="R33" s="162">
        <v>3012.1543099999999</v>
      </c>
      <c r="S33" s="108">
        <f t="shared" ref="S33:W33" si="718">R33/AS33-1</f>
        <v>-6.1647764292511099E-2</v>
      </c>
      <c r="T33" s="247">
        <v>3032.9191500000002</v>
      </c>
      <c r="U33" s="163">
        <f t="shared" si="718"/>
        <v>-7.7802815303152806E-2</v>
      </c>
      <c r="V33" s="248">
        <v>3713.6165000000001</v>
      </c>
      <c r="W33" s="163">
        <f t="shared" si="718"/>
        <v>-7.67689692729214E-2</v>
      </c>
      <c r="X33" s="248">
        <v>4263.1965</v>
      </c>
      <c r="Y33" s="163">
        <f t="shared" ref="Y33:AC33" si="719">X33/AY33-1</f>
        <v>-0.15064172007385801</v>
      </c>
      <c r="Z33" s="246">
        <v>4876.7518</v>
      </c>
      <c r="AA33" s="163">
        <f t="shared" si="719"/>
        <v>6.5286303984880306E-2</v>
      </c>
      <c r="AB33" s="246">
        <v>3859.0526</v>
      </c>
      <c r="AC33" s="163">
        <f t="shared" si="719"/>
        <v>2.5196783162837501E-2</v>
      </c>
      <c r="AD33" s="246">
        <v>3570.2202000000002</v>
      </c>
      <c r="AE33" s="163">
        <f t="shared" ref="AE33:AI33" si="720">AD33/BE33-1</f>
        <v>-3.6777245732700699E-2</v>
      </c>
      <c r="AF33" s="246">
        <v>3408.0680000000002</v>
      </c>
      <c r="AG33" s="163">
        <f t="shared" si="720"/>
        <v>-8.9113896928316692E-3</v>
      </c>
      <c r="AH33" s="246">
        <v>3530.7566000000002</v>
      </c>
      <c r="AI33" s="163">
        <f t="shared" si="720"/>
        <v>2.0461239236332598E-2</v>
      </c>
      <c r="AJ33" s="246">
        <v>3837.5662000000002</v>
      </c>
      <c r="AK33" s="163">
        <f t="shared" ref="AK33:AO33" si="721">AJ33/BK33-1</f>
        <v>-0.114907271443536</v>
      </c>
      <c r="AL33" s="246">
        <v>4288.0104000000001</v>
      </c>
      <c r="AM33" s="163">
        <f t="shared" si="721"/>
        <v>-7.9556994067715402E-3</v>
      </c>
      <c r="AN33" s="246">
        <v>3095.6343999999999</v>
      </c>
      <c r="AO33" s="163">
        <f t="shared" si="721"/>
        <v>-5.5979610166848798E-2</v>
      </c>
      <c r="AP33" s="109">
        <f t="shared" si="14"/>
        <v>44487.946660000001</v>
      </c>
      <c r="AQ33" s="108">
        <f t="shared" si="15"/>
        <v>-4.1729436177893403E-2</v>
      </c>
      <c r="AR33" s="110"/>
      <c r="AS33" s="247">
        <v>3210.0464999999999</v>
      </c>
      <c r="AT33" s="108">
        <v>0.10876858835700701</v>
      </c>
      <c r="AU33" s="246">
        <v>3288.7968000000001</v>
      </c>
      <c r="AV33" s="163">
        <f t="shared" ref="AV33:AZ33" si="722">AU33/BV33-1</f>
        <v>-0.123084217526718</v>
      </c>
      <c r="AW33" s="246">
        <v>4022.413</v>
      </c>
      <c r="AX33" s="163">
        <f t="shared" si="722"/>
        <v>-0.21295065321812701</v>
      </c>
      <c r="AY33" s="166">
        <v>5019.3146999999999</v>
      </c>
      <c r="AZ33" s="163">
        <f t="shared" si="722"/>
        <v>-0.16056961890042601</v>
      </c>
      <c r="BA33" s="251">
        <v>4577.8789999999999</v>
      </c>
      <c r="BB33" s="163">
        <f t="shared" ref="BB33:BF33" si="723">BA33/CB33-1</f>
        <v>2.5336768085784601E-2</v>
      </c>
      <c r="BC33" s="166">
        <v>3764.2067000000002</v>
      </c>
      <c r="BD33" s="163">
        <f t="shared" si="723"/>
        <v>-0.22693266745851701</v>
      </c>
      <c r="BE33" s="166">
        <v>3706.5364</v>
      </c>
      <c r="BF33" s="163">
        <f t="shared" si="723"/>
        <v>-0.22991773362474999</v>
      </c>
      <c r="BG33" s="166">
        <v>3438.7116999999998</v>
      </c>
      <c r="BH33" s="163">
        <f t="shared" ref="BH33:BL33" si="724">BG33/CH33-1</f>
        <v>-0.25732004958641203</v>
      </c>
      <c r="BI33" s="166">
        <v>3459.9614999999999</v>
      </c>
      <c r="BJ33" s="163">
        <f t="shared" si="724"/>
        <v>-0.256858520439539</v>
      </c>
      <c r="BK33" s="166">
        <v>4335.7786999999998</v>
      </c>
      <c r="BL33" s="163">
        <f t="shared" si="724"/>
        <v>-0.169899736536928</v>
      </c>
      <c r="BM33" s="166">
        <v>4322.3981000000003</v>
      </c>
      <c r="BN33" s="163">
        <f t="shared" si="415"/>
        <v>-0.111433967235902</v>
      </c>
      <c r="BO33" s="166">
        <v>3279.2029000000002</v>
      </c>
      <c r="BP33" s="163">
        <f t="shared" si="416"/>
        <v>-0.18751698452715801</v>
      </c>
      <c r="BQ33" s="107">
        <f t="shared" si="24"/>
        <v>46425.245999999999</v>
      </c>
      <c r="BR33" s="108">
        <f t="shared" si="399"/>
        <v>-0.16037047500350099</v>
      </c>
      <c r="BS33" s="165"/>
      <c r="BT33" s="247">
        <v>2895.1455999999998</v>
      </c>
      <c r="BU33" s="163">
        <f t="shared" si="25"/>
        <v>-0.38000429156792598</v>
      </c>
      <c r="BV33" s="247">
        <v>3750.4135126000001</v>
      </c>
      <c r="BW33" s="108">
        <f t="shared" si="26"/>
        <v>-0.32747408853288301</v>
      </c>
      <c r="BX33" s="107">
        <v>5110.7506999999996</v>
      </c>
      <c r="BY33" s="108">
        <f t="shared" si="27"/>
        <v>0.13650401472781801</v>
      </c>
      <c r="BZ33" s="167">
        <v>5979.4294</v>
      </c>
      <c r="CA33" s="108">
        <v>0.94910397366020305</v>
      </c>
      <c r="CB33" s="202">
        <v>4464.7565000000004</v>
      </c>
      <c r="CC33" s="108">
        <f t="shared" si="29"/>
        <v>0.232716013097818</v>
      </c>
      <c r="CD33" s="202">
        <v>4869.1835000000001</v>
      </c>
      <c r="CE33" s="108">
        <f t="shared" si="30"/>
        <v>0.184372452685751</v>
      </c>
      <c r="CF33" s="246">
        <v>4813.1693999999998</v>
      </c>
      <c r="CG33" s="108">
        <f t="shared" si="31"/>
        <v>0.15868623231175899</v>
      </c>
      <c r="CH33" s="107">
        <v>4630.1394</v>
      </c>
      <c r="CI33" s="108">
        <f t="shared" si="33"/>
        <v>0.27542250266226098</v>
      </c>
      <c r="CJ33" s="107">
        <f>4460.9907+CJ35</f>
        <v>4655.8584000000001</v>
      </c>
      <c r="CK33" s="108">
        <f t="shared" si="34"/>
        <v>1.1448612196652499</v>
      </c>
      <c r="CL33" s="107">
        <f>5022.4635+CL35</f>
        <v>5223.1988000000001</v>
      </c>
      <c r="CM33" s="108">
        <f t="shared" si="35"/>
        <v>1.64019722427417</v>
      </c>
      <c r="CN33" s="107">
        <v>4864.4647000000004</v>
      </c>
      <c r="CO33" s="108">
        <f t="shared" si="36"/>
        <v>2.8510208188590802</v>
      </c>
      <c r="CP33" s="168">
        <v>4036.0264000000002</v>
      </c>
      <c r="CQ33" s="108">
        <f t="shared" si="37"/>
        <v>1.6899660457324599</v>
      </c>
      <c r="CR33" s="169">
        <f t="shared" si="38"/>
        <v>55292.536312600001</v>
      </c>
      <c r="CS33" s="108">
        <f t="shared" si="39"/>
        <v>0.37403934478719902</v>
      </c>
      <c r="CT33" s="170">
        <f t="shared" si="40"/>
        <v>-0.170304103553265</v>
      </c>
      <c r="CU33" s="170"/>
      <c r="CV33" s="268">
        <v>4669.6220000000003</v>
      </c>
      <c r="CW33" s="247">
        <v>5576.6081999999997</v>
      </c>
      <c r="CX33" s="247">
        <v>4496.9050999999999</v>
      </c>
      <c r="CY33" s="109">
        <v>3067.7837</v>
      </c>
      <c r="CZ33" s="162">
        <v>3621.8856999999998</v>
      </c>
      <c r="DA33" s="162">
        <v>4111.1927999999998</v>
      </c>
      <c r="DB33" s="107">
        <v>4153.9885999999997</v>
      </c>
      <c r="DC33" s="107">
        <v>3630.2788999999998</v>
      </c>
      <c r="DD33" s="107">
        <v>2170.7037999999998</v>
      </c>
      <c r="DE33" s="107">
        <v>1978.3366000000001</v>
      </c>
      <c r="DF33" s="107">
        <v>1263.1623999999999</v>
      </c>
      <c r="DG33" s="107">
        <v>1500.4005</v>
      </c>
      <c r="DH33" s="168">
        <v>40240.868300000002</v>
      </c>
      <c r="DI33" s="172">
        <v>-0.36767267354503502</v>
      </c>
      <c r="DJ33" s="173"/>
      <c r="DK33" s="253">
        <v>5800.9440999999997</v>
      </c>
      <c r="DL33" s="175">
        <f t="shared" si="671"/>
        <v>-8.7827821620173399E-2</v>
      </c>
      <c r="DM33" s="74">
        <v>5920.4926999999998</v>
      </c>
      <c r="DN33" s="259"/>
      <c r="DO33" s="74">
        <v>5533.9084000000003</v>
      </c>
      <c r="DP33" s="177">
        <f t="shared" si="43"/>
        <v>1.52949761170152</v>
      </c>
      <c r="DQ33" s="178">
        <f t="shared" si="44"/>
        <v>17255.3452</v>
      </c>
      <c r="DR33" s="74">
        <v>5985.4237999999996</v>
      </c>
      <c r="DS33" s="177">
        <f t="shared" ref="DS33:DW33" si="725">(DR33-ER33)/ER33</f>
        <v>-0.33975946222610498</v>
      </c>
      <c r="DT33" s="74">
        <v>6359.4836999999998</v>
      </c>
      <c r="DU33" s="177">
        <f t="shared" si="725"/>
        <v>-0.35458467805775101</v>
      </c>
      <c r="DV33" s="74">
        <v>5787.4575000000004</v>
      </c>
      <c r="DW33" s="177">
        <f t="shared" si="725"/>
        <v>-0.33897969696208302</v>
      </c>
      <c r="DX33" s="74">
        <v>5620.9966000000004</v>
      </c>
      <c r="DY33" s="177">
        <f t="shared" ref="DY33:EC33" si="726">(DX33-EX33)/EX33</f>
        <v>-0.4021621937821</v>
      </c>
      <c r="DZ33" s="74">
        <v>3407.2583</v>
      </c>
      <c r="EA33" s="177">
        <f t="shared" si="726"/>
        <v>-0.60031223019894897</v>
      </c>
      <c r="EB33" s="74">
        <v>4483.1788999999999</v>
      </c>
      <c r="EC33" s="177">
        <f t="shared" si="726"/>
        <v>-0.50251022016068203</v>
      </c>
      <c r="ED33" s="74">
        <v>5366.2515000000003</v>
      </c>
      <c r="EE33" s="177">
        <f t="shared" ref="EE33:EI33" si="727">(ED33-FD33)/FD33</f>
        <v>-0.45231657394451402</v>
      </c>
      <c r="EF33" s="74">
        <v>4903.1620000000003</v>
      </c>
      <c r="EG33" s="177">
        <f t="shared" si="727"/>
        <v>-0.46071630083183102</v>
      </c>
      <c r="EH33" s="74">
        <v>4470.7422999999999</v>
      </c>
      <c r="EI33" s="177">
        <f t="shared" si="727"/>
        <v>-0.47799211186721602</v>
      </c>
      <c r="EJ33" s="176">
        <f t="shared" si="225"/>
        <v>63639.299800000001</v>
      </c>
      <c r="EK33" s="177">
        <f t="shared" si="52"/>
        <v>-0.37650420578699201</v>
      </c>
      <c r="EL33" s="76">
        <v>17813.400000000001</v>
      </c>
      <c r="EM33" s="177">
        <f t="shared" si="675"/>
        <v>-9.1700821239436098E-2</v>
      </c>
      <c r="EN33" s="74">
        <v>0</v>
      </c>
      <c r="EO33" s="177">
        <f t="shared" si="676"/>
        <v>-1</v>
      </c>
      <c r="EP33" s="74">
        <v>2187.75</v>
      </c>
      <c r="EQ33" s="177">
        <f t="shared" si="677"/>
        <v>-0.90169735231012904</v>
      </c>
      <c r="ER33" s="74">
        <v>9065.52</v>
      </c>
      <c r="ES33" s="177">
        <f t="shared" si="678"/>
        <v>-0.52330041236224301</v>
      </c>
      <c r="ET33" s="74">
        <v>9853.32</v>
      </c>
      <c r="EU33" s="177">
        <f t="shared" si="679"/>
        <v>-0.53787925687882399</v>
      </c>
      <c r="EV33" s="74">
        <v>8755.34</v>
      </c>
      <c r="EW33" s="177">
        <f t="shared" si="680"/>
        <v>-0.53210025651988002</v>
      </c>
      <c r="EX33" s="74">
        <v>9402.2099999999991</v>
      </c>
      <c r="EY33" s="177">
        <f t="shared" si="681"/>
        <v>-0.53179952384248497</v>
      </c>
      <c r="EZ33" s="74">
        <v>8524.7999999999993</v>
      </c>
      <c r="FA33" s="177">
        <f t="shared" si="682"/>
        <v>-0.56255439333979196</v>
      </c>
      <c r="FB33" s="74">
        <v>9011.6</v>
      </c>
      <c r="FC33" s="177">
        <f t="shared" si="683"/>
        <v>-0.59894382071476804</v>
      </c>
      <c r="FD33" s="74">
        <v>9798.09</v>
      </c>
      <c r="FE33" s="177">
        <f t="shared" ref="FE33:FI33" si="728">(FD33-FU33)/FU33</f>
        <v>-0.50357898128735901</v>
      </c>
      <c r="FF33" s="74">
        <v>9091.99</v>
      </c>
      <c r="FG33" s="177">
        <f t="shared" si="728"/>
        <v>-0.47255385850597798</v>
      </c>
      <c r="FH33" s="74">
        <v>8564.5110000000004</v>
      </c>
      <c r="FI33" s="177">
        <f t="shared" si="728"/>
        <v>-0.70283607377025603</v>
      </c>
      <c r="FJ33" s="180">
        <f t="shared" si="67"/>
        <v>102068.531</v>
      </c>
      <c r="FK33" s="177">
        <f t="shared" si="685"/>
        <v>-0.601190050855545</v>
      </c>
      <c r="FL33" s="78">
        <v>19611.82</v>
      </c>
      <c r="FM33" s="361">
        <v>27179.48</v>
      </c>
      <c r="FN33" s="361">
        <v>22255.25</v>
      </c>
      <c r="FO33" s="361">
        <v>19017.259999999998</v>
      </c>
      <c r="FP33" s="361">
        <v>21321.96</v>
      </c>
      <c r="FQ33" s="361">
        <v>18712</v>
      </c>
      <c r="FR33" s="362">
        <v>20081.59</v>
      </c>
      <c r="FS33" s="255" t="s">
        <v>2643</v>
      </c>
      <c r="FT33" s="255" t="s">
        <v>2644</v>
      </c>
      <c r="FU33" s="255" t="s">
        <v>2645</v>
      </c>
      <c r="FV33" s="184">
        <f t="shared" ref="FV33:FZ33" si="729">(FU33-GW33)/GW33</f>
        <v>-0.10770008354521</v>
      </c>
      <c r="FW33" s="255" t="s">
        <v>2646</v>
      </c>
      <c r="FX33" s="184">
        <f t="shared" si="729"/>
        <v>-0.108100472809569</v>
      </c>
      <c r="FY33" s="255" t="s">
        <v>2647</v>
      </c>
      <c r="FZ33" s="184">
        <f t="shared" si="729"/>
        <v>-0.10860012186031801</v>
      </c>
      <c r="GA33" s="185">
        <f t="shared" si="687"/>
        <v>255932.76</v>
      </c>
      <c r="GB33" s="256">
        <f t="shared" si="688"/>
        <v>-0.10689805200977701</v>
      </c>
      <c r="GC33" s="186"/>
      <c r="GD33" s="80"/>
      <c r="GE33" s="96">
        <v>20970.740000000002</v>
      </c>
      <c r="GF33" s="177">
        <f t="shared" ref="GF33:GJ33" si="730">(GE33-HH33)/HH33</f>
        <v>-1.8700190965341101E-2</v>
      </c>
      <c r="GG33" s="181">
        <v>28751.57</v>
      </c>
      <c r="GH33" s="177">
        <f t="shared" si="730"/>
        <v>-4.4122237955018698E-2</v>
      </c>
      <c r="GI33" s="85">
        <v>23766.82</v>
      </c>
      <c r="GJ33" s="177">
        <f t="shared" si="730"/>
        <v>-5.1100124527333098E-2</v>
      </c>
      <c r="GK33" s="85">
        <v>20585.91</v>
      </c>
      <c r="GL33" s="177">
        <f t="shared" si="690"/>
        <v>-5.1300331626963097E-2</v>
      </c>
      <c r="GM33" s="85">
        <v>24373.98</v>
      </c>
      <c r="GN33" s="177">
        <f t="shared" si="691"/>
        <v>-5.0800184590580902E-2</v>
      </c>
      <c r="GO33" s="257">
        <v>21914.15</v>
      </c>
      <c r="GP33" s="177">
        <f t="shared" ref="GP33:GT33" si="731">(GO33-HS33)/HS33</f>
        <v>-6.3400200704688894E-2</v>
      </c>
      <c r="GQ33" s="181">
        <v>23980.89</v>
      </c>
      <c r="GR33" s="177">
        <f t="shared" si="731"/>
        <v>-3.1200019068249402E-2</v>
      </c>
      <c r="GS33" s="181">
        <v>23308.65</v>
      </c>
      <c r="GT33" s="177">
        <f t="shared" si="731"/>
        <v>-3.8399814517167001E-2</v>
      </c>
      <c r="GU33" s="181">
        <v>25134.53</v>
      </c>
      <c r="GV33" s="177">
        <f t="shared" ref="GV33:GZ33" si="732">(GU33-HY33)/HY33</f>
        <v>-4.7600047440900697E-2</v>
      </c>
      <c r="GW33" s="181">
        <v>22119.759999999998</v>
      </c>
      <c r="GX33" s="177">
        <f t="shared" si="732"/>
        <v>-4.9259794299193402E-2</v>
      </c>
      <c r="GY33" s="181">
        <v>19327.02</v>
      </c>
      <c r="GZ33" s="177">
        <f t="shared" si="732"/>
        <v>-4.9600037766151697E-2</v>
      </c>
      <c r="HA33" s="181">
        <v>32332.1</v>
      </c>
      <c r="HB33" s="177">
        <f t="shared" si="694"/>
        <v>-4.8701103823425899E-2</v>
      </c>
      <c r="HC33" s="187">
        <f t="shared" si="695"/>
        <v>286566.12</v>
      </c>
      <c r="HD33" s="181">
        <f t="shared" si="696"/>
        <v>286566.12</v>
      </c>
      <c r="HE33" s="154"/>
      <c r="HF33" s="173"/>
      <c r="HG33" s="269"/>
      <c r="HH33" s="96">
        <v>21370.37</v>
      </c>
      <c r="HI33" s="151">
        <f t="shared" ref="HI33:HM33" si="733">(HH33-IJ33)/IJ33</f>
        <v>-2.9400436921204399E-2</v>
      </c>
      <c r="HJ33" s="190">
        <v>30078.71</v>
      </c>
      <c r="HK33" s="151">
        <f t="shared" si="733"/>
        <v>-1.21999198691635E-2</v>
      </c>
      <c r="HL33" s="190">
        <v>25046.71</v>
      </c>
      <c r="HM33" s="193">
        <f t="shared" si="733"/>
        <v>-2.1800124194978399E-2</v>
      </c>
      <c r="HN33" s="258">
        <v>21699.08</v>
      </c>
      <c r="HO33" s="259">
        <f t="shared" si="698"/>
        <v>-2.1400223689432299E-2</v>
      </c>
      <c r="HP33" s="258">
        <v>25678.45</v>
      </c>
      <c r="HQ33" s="259">
        <f t="shared" si="699"/>
        <v>-2.2599934531558102E-2</v>
      </c>
      <c r="HR33" s="193"/>
      <c r="HS33" s="258">
        <v>23397.56</v>
      </c>
      <c r="HT33" s="259">
        <f t="shared" ref="HT33:HX33" si="734">(HS33-IT33)/IT33</f>
        <v>-2.2401049566093002E-2</v>
      </c>
      <c r="HU33" s="258">
        <v>24753.19</v>
      </c>
      <c r="HV33" s="259">
        <f t="shared" si="734"/>
        <v>-2.2500134265504498E-2</v>
      </c>
      <c r="HW33" s="258">
        <v>24239.439999999999</v>
      </c>
      <c r="HX33" s="192">
        <f t="shared" si="734"/>
        <v>-1.7389048337144001E-2</v>
      </c>
      <c r="HY33" s="258">
        <v>26390.73</v>
      </c>
      <c r="HZ33" s="195">
        <f t="shared" ref="HZ33:ID33" si="735">(HY33-IZ33)/IZ33</f>
        <v>-1.2200243443421899E-2</v>
      </c>
      <c r="IA33" s="258">
        <v>23265.83</v>
      </c>
      <c r="IB33" s="281">
        <f t="shared" si="735"/>
        <v>-1.48001256810191E-2</v>
      </c>
      <c r="IC33" s="258">
        <v>20335.669999999998</v>
      </c>
      <c r="ID33" s="71">
        <f t="shared" si="735"/>
        <v>-1.3700071878452701E-2</v>
      </c>
      <c r="IE33" s="258">
        <v>33987.32</v>
      </c>
      <c r="IF33" s="71">
        <f t="shared" si="702"/>
        <v>-1.4149906280293599E-2</v>
      </c>
      <c r="IG33" s="150">
        <f t="shared" si="703"/>
        <v>300243.06</v>
      </c>
      <c r="IH33" s="295"/>
      <c r="II33" s="80"/>
      <c r="IJ33" s="73">
        <v>22017.7</v>
      </c>
      <c r="IK33" s="259">
        <f t="shared" si="704"/>
        <v>1.15219562728797E-3</v>
      </c>
      <c r="IL33" s="181">
        <v>30450.2</v>
      </c>
      <c r="IM33" s="259">
        <f t="shared" si="705"/>
        <v>2.88951100412049E-3</v>
      </c>
      <c r="IN33" s="85">
        <v>25604.9</v>
      </c>
      <c r="IO33" s="154">
        <f t="shared" si="706"/>
        <v>-3.6438338152176598E-2</v>
      </c>
      <c r="IP33" s="294">
        <v>22173.599999999999</v>
      </c>
      <c r="IQ33" s="259">
        <f t="shared" si="707"/>
        <v>8.2951477282321093E-3</v>
      </c>
      <c r="IR33" s="294">
        <v>26272.2</v>
      </c>
      <c r="IS33" s="259">
        <f t="shared" si="708"/>
        <v>7.1809464457249896E-3</v>
      </c>
      <c r="IT33" s="294">
        <v>23933.7</v>
      </c>
      <c r="IU33" s="151">
        <f t="shared" si="709"/>
        <v>1.1200384726769499E-2</v>
      </c>
      <c r="IV33" s="363">
        <v>25322.959999999999</v>
      </c>
      <c r="IW33" s="151">
        <f t="shared" si="710"/>
        <v>1.03612795094798E-2</v>
      </c>
      <c r="IX33" s="261">
        <v>24668.400000000001</v>
      </c>
      <c r="IY33" s="151">
        <f t="shared" si="711"/>
        <v>1.04984254118663E-2</v>
      </c>
      <c r="IZ33" s="261">
        <v>26716.68</v>
      </c>
      <c r="JA33" s="154">
        <f t="shared" si="712"/>
        <v>-3.9947605744302299E-3</v>
      </c>
      <c r="JB33" s="261">
        <v>23615.34</v>
      </c>
      <c r="JC33" s="151">
        <f t="shared" si="713"/>
        <v>-4.5822260391668399E-3</v>
      </c>
      <c r="JD33" s="261">
        <v>20618.14</v>
      </c>
      <c r="JE33" s="151">
        <f t="shared" si="714"/>
        <v>-9.4834888364263396E-3</v>
      </c>
      <c r="JF33" s="261">
        <v>34475.14</v>
      </c>
      <c r="JG33" s="151">
        <f t="shared" si="715"/>
        <v>-3.0796490240777401E-2</v>
      </c>
      <c r="JH33" s="85">
        <v>307082.079457663</v>
      </c>
      <c r="JI33" s="85">
        <v>21992.360498400001</v>
      </c>
      <c r="JJ33" s="85">
        <v>30362.467316576502</v>
      </c>
      <c r="JK33" s="85">
        <v>26573.182613863501</v>
      </c>
      <c r="JL33" s="85">
        <v>21991.1799138961</v>
      </c>
      <c r="JM33" s="85">
        <v>26084.885831799002</v>
      </c>
      <c r="JN33" s="85">
        <v>23668.602545544902</v>
      </c>
      <c r="JO33" s="85">
        <v>25063.272428941498</v>
      </c>
      <c r="JP33" s="85">
        <v>24412.111270678601</v>
      </c>
      <c r="JQ33" s="85">
        <v>26823.834797704902</v>
      </c>
      <c r="JR33" s="85">
        <v>23724.048954875499</v>
      </c>
      <c r="JS33" s="85">
        <v>20815.543978948499</v>
      </c>
      <c r="JT33" s="85">
        <v>35570.589306434304</v>
      </c>
    </row>
    <row r="34" spans="1:280" ht="28.8">
      <c r="A34" s="417"/>
      <c r="B34" s="160" t="s">
        <v>2541</v>
      </c>
      <c r="C34" s="162">
        <v>2.3454999999999999</v>
      </c>
      <c r="D34" s="108">
        <f t="shared" ref="D34:H34" si="736">C34/R34-1</f>
        <v>-0.65165669136975901</v>
      </c>
      <c r="E34" s="246">
        <v>2.41</v>
      </c>
      <c r="F34" s="108">
        <f t="shared" si="736"/>
        <v>-0.63357153717500403</v>
      </c>
      <c r="G34" s="246">
        <v>2.1589999999999998</v>
      </c>
      <c r="H34" s="108">
        <f t="shared" si="736"/>
        <v>-0.64426942595399705</v>
      </c>
      <c r="I34" s="246">
        <v>2.0569000000000002</v>
      </c>
      <c r="J34" s="108">
        <f t="shared" ref="J34:N34" si="737">I34/X34-1</f>
        <v>-0.61273134637471005</v>
      </c>
      <c r="K34" s="246">
        <v>2.0727000000000002</v>
      </c>
      <c r="L34" s="108">
        <f t="shared" si="737"/>
        <v>-0.61226055073331298</v>
      </c>
      <c r="M34" s="246">
        <v>2.3384</v>
      </c>
      <c r="N34" s="108">
        <f t="shared" si="737"/>
        <v>-0.54633815113008</v>
      </c>
      <c r="O34" s="107">
        <f t="shared" si="4"/>
        <v>13.3825</v>
      </c>
      <c r="P34" s="108">
        <f t="shared" si="5"/>
        <v>-0.61971702911832305</v>
      </c>
      <c r="Q34" s="108"/>
      <c r="R34" s="162">
        <v>6.7332999999999998</v>
      </c>
      <c r="S34" s="199">
        <f t="shared" ref="S34:W34" si="738">R34/AS34-1</f>
        <v>-0.340990281189747</v>
      </c>
      <c r="T34" s="162">
        <v>6.577</v>
      </c>
      <c r="U34" s="200">
        <f t="shared" si="738"/>
        <v>-0.33457440888717999</v>
      </c>
      <c r="V34" s="162">
        <v>6.0692000000000004</v>
      </c>
      <c r="W34" s="200">
        <f t="shared" si="738"/>
        <v>-0.34355091666215998</v>
      </c>
      <c r="X34" s="162">
        <v>5.3113000000000001</v>
      </c>
      <c r="Y34" s="200">
        <f t="shared" ref="Y34:AC34" si="739">X34/AY34-1</f>
        <v>-0.391763910997103</v>
      </c>
      <c r="Z34" s="162">
        <v>5.3456000000000001</v>
      </c>
      <c r="AA34" s="200">
        <f t="shared" si="739"/>
        <v>-0.40473486113895002</v>
      </c>
      <c r="AB34" s="162">
        <v>5.1544999999999996</v>
      </c>
      <c r="AC34" s="200">
        <f t="shared" si="739"/>
        <v>-0.42685110026353001</v>
      </c>
      <c r="AD34" s="162">
        <v>4.6543999999999999</v>
      </c>
      <c r="AE34" s="200">
        <f t="shared" ref="AE34:AI34" si="740">AD34/BE34-1</f>
        <v>-0.453208336270294</v>
      </c>
      <c r="AF34" s="162">
        <v>4.6356000000000002</v>
      </c>
      <c r="AG34" s="200">
        <f t="shared" si="740"/>
        <v>-0.43477942790255297</v>
      </c>
      <c r="AH34" s="162">
        <v>4.6951999999999998</v>
      </c>
      <c r="AI34" s="200">
        <f t="shared" si="740"/>
        <v>-0.43781505561741901</v>
      </c>
      <c r="AJ34" s="162">
        <v>4.8766999999999996</v>
      </c>
      <c r="AK34" s="200">
        <f t="shared" ref="AK34:AO34" si="741">AJ34/BK34-1</f>
        <v>-0.43552139640943099</v>
      </c>
      <c r="AL34" s="246">
        <v>4.6494</v>
      </c>
      <c r="AM34" s="200">
        <f t="shared" si="741"/>
        <v>-0.43145383176198698</v>
      </c>
      <c r="AN34" s="246">
        <v>4.2354000000000003</v>
      </c>
      <c r="AO34" s="200">
        <f t="shared" si="741"/>
        <v>-0.48897817352589901</v>
      </c>
      <c r="AP34" s="109">
        <f t="shared" si="14"/>
        <v>62.937600000000003</v>
      </c>
      <c r="AQ34" s="108">
        <f t="shared" si="15"/>
        <v>-0.407494994017297</v>
      </c>
      <c r="AR34" s="110"/>
      <c r="AS34" s="247">
        <v>10.2173</v>
      </c>
      <c r="AT34" s="108">
        <v>-0.211828778166053</v>
      </c>
      <c r="AU34" s="246">
        <v>9.8839000000000006</v>
      </c>
      <c r="AV34" s="163">
        <f t="shared" ref="AV34:AZ34" si="742">AU34/BV34-1</f>
        <v>-0.124112494727253</v>
      </c>
      <c r="AW34" s="248">
        <v>9.2454999999999998</v>
      </c>
      <c r="AX34" s="163">
        <f t="shared" si="742"/>
        <v>-0.197209270016585</v>
      </c>
      <c r="AY34" s="247">
        <v>8.7323000000000004</v>
      </c>
      <c r="AZ34" s="163">
        <f t="shared" si="742"/>
        <v>-0.22083820367082199</v>
      </c>
      <c r="BA34" s="273">
        <v>8.9802</v>
      </c>
      <c r="BB34" s="163">
        <f t="shared" ref="BB34:BF34" si="743">BA34/CB34-1</f>
        <v>-0.225170191287241</v>
      </c>
      <c r="BC34" s="247">
        <v>8.9932999999999996</v>
      </c>
      <c r="BD34" s="163">
        <f t="shared" si="743"/>
        <v>-0.21674113169423201</v>
      </c>
      <c r="BE34" s="247">
        <v>8.5122</v>
      </c>
      <c r="BF34" s="163">
        <f t="shared" si="743"/>
        <v>-0.54389969458286402</v>
      </c>
      <c r="BG34" s="274">
        <v>8.2013999999999996</v>
      </c>
      <c r="BH34" s="163">
        <f t="shared" ref="BH34:BL34" si="744">BG34/CH34-1</f>
        <v>-0.29412068475819197</v>
      </c>
      <c r="BI34" s="274">
        <v>8.3516999999999992</v>
      </c>
      <c r="BJ34" s="163">
        <f t="shared" si="744"/>
        <v>-0.31184133549763898</v>
      </c>
      <c r="BK34" s="274">
        <v>8.6393000000000004</v>
      </c>
      <c r="BL34" s="163">
        <f t="shared" si="744"/>
        <v>-0.27713071271984902</v>
      </c>
      <c r="BM34" s="274">
        <v>8.1776999999999997</v>
      </c>
      <c r="BN34" s="163">
        <f t="shared" si="415"/>
        <v>-0.200756465138099</v>
      </c>
      <c r="BO34" s="274">
        <v>8.2881</v>
      </c>
      <c r="BP34" s="163">
        <f t="shared" si="416"/>
        <v>-0.17605948842341801</v>
      </c>
      <c r="BQ34" s="107">
        <f t="shared" si="24"/>
        <v>106.2229</v>
      </c>
      <c r="BR34" s="108">
        <f t="shared" si="399"/>
        <v>-0.26592894839556402</v>
      </c>
      <c r="BS34" s="165"/>
      <c r="BT34" s="247">
        <v>12.9633</v>
      </c>
      <c r="BU34" s="163">
        <f t="shared" si="25"/>
        <v>-0.120219617637278</v>
      </c>
      <c r="BV34" s="247">
        <v>11.28444</v>
      </c>
      <c r="BW34" s="108">
        <f t="shared" si="26"/>
        <v>-0.26048770258137699</v>
      </c>
      <c r="BX34" s="107">
        <v>11.5167</v>
      </c>
      <c r="BY34" s="108">
        <f t="shared" si="27"/>
        <v>-0.181139480813123</v>
      </c>
      <c r="BZ34" s="167">
        <v>11.2073</v>
      </c>
      <c r="CA34" s="108">
        <v>-0.19667266380428799</v>
      </c>
      <c r="CB34" s="202">
        <v>11.5899</v>
      </c>
      <c r="CC34" s="108">
        <f t="shared" si="29"/>
        <v>-0.17574727439531801</v>
      </c>
      <c r="CD34" s="202">
        <v>11.4819</v>
      </c>
      <c r="CE34" s="108">
        <f t="shared" si="30"/>
        <v>-0.19098249767481201</v>
      </c>
      <c r="CF34" s="166">
        <v>18.663</v>
      </c>
      <c r="CG34" s="108">
        <f t="shared" si="31"/>
        <v>0.34874578133017298</v>
      </c>
      <c r="CH34" s="107">
        <v>11.6187</v>
      </c>
      <c r="CI34" s="108">
        <f t="shared" si="33"/>
        <v>-0.146010348984212</v>
      </c>
      <c r="CJ34" s="107">
        <v>12.1363</v>
      </c>
      <c r="CK34" s="108">
        <f t="shared" si="34"/>
        <v>0.26830670191976103</v>
      </c>
      <c r="CL34" s="107">
        <v>11.9514</v>
      </c>
      <c r="CM34" s="108">
        <f t="shared" si="35"/>
        <v>0.20581143116581699</v>
      </c>
      <c r="CN34" s="107">
        <v>10.2318</v>
      </c>
      <c r="CO34" s="108">
        <f t="shared" si="36"/>
        <v>9.8044686742074796E-2</v>
      </c>
      <c r="CP34" s="168">
        <v>10.059100000000001</v>
      </c>
      <c r="CQ34" s="108">
        <f t="shared" si="37"/>
        <v>0.15293187236383601</v>
      </c>
      <c r="CR34" s="169">
        <f t="shared" si="38"/>
        <v>144.70384000000001</v>
      </c>
      <c r="CS34" s="108">
        <f t="shared" si="39"/>
        <v>-4.3146279015637203E-2</v>
      </c>
      <c r="CT34" s="170">
        <f t="shared" si="40"/>
        <v>-1.6878750561973299E-2</v>
      </c>
      <c r="CU34" s="170"/>
      <c r="CV34" s="268">
        <v>14.7347</v>
      </c>
      <c r="CW34" s="247">
        <v>15.2593</v>
      </c>
      <c r="CX34" s="247">
        <v>14.064299999999999</v>
      </c>
      <c r="CY34" s="109">
        <v>13.9511</v>
      </c>
      <c r="CZ34" s="162">
        <v>14.0611</v>
      </c>
      <c r="DA34" s="162">
        <v>14.192399999999999</v>
      </c>
      <c r="DB34" s="107">
        <v>13.837300000000001</v>
      </c>
      <c r="DC34" s="107">
        <v>13.6052</v>
      </c>
      <c r="DD34" s="107">
        <v>9.5688999999999993</v>
      </c>
      <c r="DE34" s="107">
        <v>9.9115000000000002</v>
      </c>
      <c r="DF34" s="107">
        <v>9.3181999999999992</v>
      </c>
      <c r="DG34" s="107">
        <v>8.7248000000000001</v>
      </c>
      <c r="DH34" s="168">
        <v>151.22880000000001</v>
      </c>
      <c r="DI34" s="172">
        <v>-0.29239620512110298</v>
      </c>
      <c r="DJ34" s="173"/>
      <c r="DK34" s="253">
        <v>23.5578</v>
      </c>
      <c r="DL34" s="175"/>
      <c r="DM34" s="74">
        <v>25.198799999999999</v>
      </c>
      <c r="DN34" s="259"/>
      <c r="DO34" s="74">
        <v>19.602900000000002</v>
      </c>
      <c r="DP34" s="177" t="e">
        <f t="shared" si="43"/>
        <v>#DIV/0!</v>
      </c>
      <c r="DQ34" s="178">
        <f t="shared" si="44"/>
        <v>68.359499999999997</v>
      </c>
      <c r="DR34" s="74">
        <v>18.0871</v>
      </c>
      <c r="DS34" s="177" t="e">
        <f t="shared" ref="DS34:DW34" si="745">(DR34-ER34)/ER34</f>
        <v>#DIV/0!</v>
      </c>
      <c r="DT34" s="74">
        <v>16.805299999999999</v>
      </c>
      <c r="DU34" s="177" t="e">
        <f t="shared" si="745"/>
        <v>#DIV/0!</v>
      </c>
      <c r="DV34" s="74">
        <v>17.014800000000001</v>
      </c>
      <c r="DW34" s="177" t="e">
        <f t="shared" si="745"/>
        <v>#DIV/0!</v>
      </c>
      <c r="DX34" s="74">
        <v>17.076699999999999</v>
      </c>
      <c r="DY34" s="177" t="e">
        <f t="shared" ref="DY34:EC34" si="746">(DX34-EX34)/EX34</f>
        <v>#DIV/0!</v>
      </c>
      <c r="DZ34" s="74">
        <v>16.485299999999999</v>
      </c>
      <c r="EA34" s="177" t="e">
        <f t="shared" si="746"/>
        <v>#DIV/0!</v>
      </c>
      <c r="EB34" s="74">
        <v>15.7735</v>
      </c>
      <c r="EC34" s="177" t="e">
        <f t="shared" si="746"/>
        <v>#DIV/0!</v>
      </c>
      <c r="ED34" s="74">
        <v>15.497999999999999</v>
      </c>
      <c r="EE34" s="177" t="e">
        <f t="shared" ref="EE34:EI34" si="747">(ED34-FD34)/FD34</f>
        <v>#DIV/0!</v>
      </c>
      <c r="EF34" s="74">
        <v>14.321400000000001</v>
      </c>
      <c r="EG34" s="177" t="e">
        <f t="shared" si="747"/>
        <v>#DIV/0!</v>
      </c>
      <c r="EH34" s="74">
        <v>14.298</v>
      </c>
      <c r="EI34" s="177" t="e">
        <f t="shared" si="747"/>
        <v>#DIV/0!</v>
      </c>
      <c r="EJ34" s="176">
        <f t="shared" si="225"/>
        <v>213.71960000000001</v>
      </c>
      <c r="EK34" s="177" t="e">
        <f t="shared" si="52"/>
        <v>#DIV/0!</v>
      </c>
      <c r="EL34" s="177"/>
      <c r="EM34" s="177"/>
      <c r="EN34" s="74"/>
      <c r="EO34" s="177"/>
      <c r="EP34" s="74"/>
      <c r="EQ34" s="177"/>
      <c r="ER34" s="74"/>
      <c r="ES34" s="177"/>
      <c r="ET34" s="74"/>
      <c r="EU34" s="177"/>
      <c r="EV34" s="74"/>
      <c r="EW34" s="177"/>
      <c r="EX34" s="74"/>
      <c r="EY34" s="177"/>
      <c r="EZ34" s="74"/>
      <c r="FA34" s="177"/>
      <c r="FB34" s="74"/>
      <c r="FC34" s="177"/>
      <c r="FD34" s="74"/>
      <c r="FE34" s="177"/>
      <c r="FF34" s="74"/>
      <c r="FG34" s="177"/>
      <c r="FH34" s="74"/>
      <c r="FI34" s="177"/>
      <c r="FJ34" s="180">
        <f t="shared" si="67"/>
        <v>0</v>
      </c>
      <c r="FK34" s="177"/>
      <c r="FL34" s="83"/>
      <c r="FM34" s="364"/>
      <c r="FN34" s="364"/>
      <c r="FO34" s="364"/>
      <c r="FP34" s="364"/>
      <c r="FQ34" s="364"/>
      <c r="FR34" s="365"/>
      <c r="FS34" s="276"/>
      <c r="FT34" s="276"/>
      <c r="FU34" s="276"/>
      <c r="FV34" s="184"/>
      <c r="FW34" s="276"/>
      <c r="FX34" s="184"/>
      <c r="FY34" s="276"/>
      <c r="FZ34" s="184"/>
      <c r="GA34" s="185"/>
      <c r="GB34" s="277"/>
      <c r="GC34" s="186"/>
      <c r="GD34" s="80"/>
      <c r="GE34" s="278"/>
      <c r="GF34" s="172"/>
      <c r="GG34" s="279"/>
      <c r="GH34" s="172"/>
      <c r="GI34" s="300"/>
      <c r="GJ34" s="172"/>
      <c r="GK34" s="300"/>
      <c r="GL34" s="172"/>
      <c r="GM34" s="300"/>
      <c r="GN34" s="172"/>
      <c r="GO34" s="288"/>
      <c r="GP34" s="172"/>
      <c r="GQ34" s="279"/>
      <c r="GR34" s="172"/>
      <c r="GS34" s="279"/>
      <c r="GT34" s="172"/>
      <c r="GU34" s="279"/>
      <c r="GV34" s="172"/>
      <c r="GW34" s="279"/>
      <c r="GX34" s="172"/>
      <c r="GY34" s="279"/>
      <c r="GZ34" s="172"/>
      <c r="HA34" s="279"/>
      <c r="HB34" s="172"/>
      <c r="HC34" s="187"/>
      <c r="HD34" s="279"/>
      <c r="HE34" s="281"/>
      <c r="HF34" s="173"/>
      <c r="HG34" s="269"/>
      <c r="HH34" s="278"/>
      <c r="HI34" s="282"/>
      <c r="HJ34" s="283"/>
      <c r="HK34" s="282"/>
      <c r="HL34" s="283"/>
      <c r="HM34" s="284"/>
      <c r="HN34" s="285"/>
      <c r="HO34" s="90"/>
      <c r="HP34" s="285"/>
      <c r="HQ34" s="90"/>
      <c r="HR34" s="284"/>
      <c r="HS34" s="285"/>
      <c r="HT34" s="90"/>
      <c r="HU34" s="285"/>
      <c r="HV34" s="90"/>
      <c r="HW34" s="285"/>
      <c r="HX34" s="195"/>
      <c r="HY34" s="285"/>
      <c r="HZ34" s="195"/>
      <c r="IA34" s="285"/>
      <c r="IB34" s="281"/>
      <c r="IC34" s="285"/>
      <c r="ID34" s="71"/>
      <c r="IE34" s="285"/>
      <c r="IF34" s="71"/>
      <c r="IG34" s="150"/>
      <c r="IH34" s="295"/>
      <c r="II34" s="80"/>
      <c r="IJ34" s="303"/>
      <c r="IK34" s="90"/>
      <c r="IL34" s="279"/>
      <c r="IM34" s="90"/>
      <c r="IN34" s="300"/>
      <c r="IO34" s="154"/>
      <c r="IP34" s="304"/>
      <c r="IQ34" s="90"/>
      <c r="IR34" s="304"/>
      <c r="IS34" s="90"/>
      <c r="IT34" s="304"/>
      <c r="IU34" s="282"/>
      <c r="IV34" s="310"/>
      <c r="IW34" s="282"/>
      <c r="IX34" s="289"/>
      <c r="IY34" s="282"/>
      <c r="IZ34" s="289"/>
      <c r="JA34" s="281"/>
      <c r="JB34" s="289"/>
      <c r="JC34" s="151"/>
      <c r="JD34" s="289"/>
      <c r="JE34" s="151"/>
      <c r="JF34" s="289"/>
      <c r="JG34" s="151"/>
      <c r="JH34" s="85"/>
      <c r="JI34" s="85"/>
      <c r="JJ34" s="85"/>
      <c r="JK34" s="85"/>
      <c r="JL34" s="85"/>
      <c r="JM34" s="85"/>
      <c r="JN34" s="85"/>
      <c r="JO34" s="85"/>
      <c r="JP34" s="85"/>
      <c r="JQ34" s="85"/>
      <c r="JR34" s="85"/>
      <c r="JS34" s="85"/>
      <c r="JT34" s="85"/>
    </row>
    <row r="35" spans="1:280" ht="28.8">
      <c r="A35" s="416"/>
      <c r="B35" s="208" t="s">
        <v>2542</v>
      </c>
      <c r="C35" s="162">
        <v>51.169800000000002</v>
      </c>
      <c r="D35" s="108">
        <f t="shared" ref="D35:H35" si="748">C35/R35-1</f>
        <v>-0.578402135045187</v>
      </c>
      <c r="E35" s="246">
        <v>53.225200000000001</v>
      </c>
      <c r="F35" s="108">
        <f t="shared" si="748"/>
        <v>-0.55755485239345504</v>
      </c>
      <c r="G35" s="246">
        <v>43.938699999999997</v>
      </c>
      <c r="H35" s="108">
        <f t="shared" si="748"/>
        <v>-0.58727076834346403</v>
      </c>
      <c r="I35" s="246">
        <v>41.179900000000004</v>
      </c>
      <c r="J35" s="108">
        <f t="shared" ref="J35:N35" si="749">I35/X35-1</f>
        <v>-0.57173907843600102</v>
      </c>
      <c r="K35" s="246">
        <v>41.888199999999998</v>
      </c>
      <c r="L35" s="108">
        <f t="shared" si="749"/>
        <v>-0.57003875873508603</v>
      </c>
      <c r="M35" s="246">
        <v>49.674300000000002</v>
      </c>
      <c r="N35" s="108">
        <f t="shared" si="749"/>
        <v>-0.45857539287216897</v>
      </c>
      <c r="O35" s="107">
        <f t="shared" si="4"/>
        <v>281.0761</v>
      </c>
      <c r="P35" s="108">
        <f t="shared" si="5"/>
        <v>-0.55628056274874904</v>
      </c>
      <c r="Q35" s="108"/>
      <c r="R35" s="162">
        <v>121.37110800000001</v>
      </c>
      <c r="S35" s="108">
        <f t="shared" ref="S35:W35" si="750">R35/AS35-1</f>
        <v>-0.28869584684683602</v>
      </c>
      <c r="T35" s="162">
        <v>120.29785</v>
      </c>
      <c r="U35" s="163">
        <f t="shared" si="750"/>
        <v>-0.25471418738542501</v>
      </c>
      <c r="V35" s="162">
        <v>106.4589</v>
      </c>
      <c r="W35" s="163">
        <f t="shared" si="750"/>
        <v>-0.29612088914748202</v>
      </c>
      <c r="X35" s="162">
        <v>96.156099999999995</v>
      </c>
      <c r="Y35" s="163">
        <f t="shared" ref="Y35:AC35" si="751">X35/AY35-1</f>
        <v>-0.33341397946365903</v>
      </c>
      <c r="Z35" s="162">
        <v>97.423199999999994</v>
      </c>
      <c r="AA35" s="163">
        <f t="shared" si="751"/>
        <v>-0.335741549085464</v>
      </c>
      <c r="AB35" s="162">
        <v>91.747399999999999</v>
      </c>
      <c r="AC35" s="163">
        <f t="shared" si="751"/>
        <v>-0.37988401643776398</v>
      </c>
      <c r="AD35" s="162">
        <v>88.435500000000005</v>
      </c>
      <c r="AE35" s="163">
        <f t="shared" ref="AE35:AI35" si="752">AD35/BE35-1</f>
        <v>-0.380410908517682</v>
      </c>
      <c r="AF35" s="162">
        <v>85.239099999999993</v>
      </c>
      <c r="AG35" s="163">
        <f t="shared" si="752"/>
        <v>-0.39556768593013603</v>
      </c>
      <c r="AH35" s="162">
        <v>86.643799999999999</v>
      </c>
      <c r="AI35" s="163">
        <f t="shared" si="752"/>
        <v>-0.39760708100452802</v>
      </c>
      <c r="AJ35" s="162">
        <v>88.915199999999999</v>
      </c>
      <c r="AK35" s="163">
        <f t="shared" ref="AK35:AO35" si="753">AJ35/BK35-1</f>
        <v>-0.40864809070545699</v>
      </c>
      <c r="AL35" s="162">
        <v>104.42570000000001</v>
      </c>
      <c r="AM35" s="163">
        <f t="shared" si="753"/>
        <v>-0.23981666910535199</v>
      </c>
      <c r="AN35" s="162">
        <v>90.242900000000006</v>
      </c>
      <c r="AO35" s="163">
        <f t="shared" si="753"/>
        <v>-0.35700157466850002</v>
      </c>
      <c r="AP35" s="109">
        <f t="shared" si="14"/>
        <v>1177.3567579999999</v>
      </c>
      <c r="AQ35" s="108">
        <f t="shared" si="15"/>
        <v>-0.33775314800990203</v>
      </c>
      <c r="AR35" s="110"/>
      <c r="AS35" s="249">
        <v>170.6318</v>
      </c>
      <c r="AT35" s="199">
        <v>-0.19369955359315699</v>
      </c>
      <c r="AU35" s="250">
        <v>161.4117</v>
      </c>
      <c r="AV35" s="200">
        <f t="shared" ref="AV35:AZ35" si="754">AU35/BV35-1</f>
        <v>-0.113918601501539</v>
      </c>
      <c r="AW35" s="248">
        <v>151.24600000000001</v>
      </c>
      <c r="AX35" s="200">
        <f t="shared" si="754"/>
        <v>-0.21526529663496899</v>
      </c>
      <c r="AY35" s="247">
        <v>144.2516</v>
      </c>
      <c r="AZ35" s="200">
        <f t="shared" si="754"/>
        <v>-0.213748055512859</v>
      </c>
      <c r="BA35" s="273">
        <v>146.66460000000001</v>
      </c>
      <c r="BB35" s="200">
        <f t="shared" ref="BB35:BF35" si="755">BA35/CB35-1</f>
        <v>-0.229618167120235</v>
      </c>
      <c r="BC35" s="247">
        <v>147.952</v>
      </c>
      <c r="BD35" s="200">
        <f t="shared" si="755"/>
        <v>-0.219110964969459</v>
      </c>
      <c r="BE35" s="247">
        <v>142.73249999999999</v>
      </c>
      <c r="BF35" s="200">
        <f t="shared" si="755"/>
        <v>-0.26362740085610298</v>
      </c>
      <c r="BG35" s="274">
        <v>141.02340000000001</v>
      </c>
      <c r="BH35" s="200">
        <f t="shared" ref="BH35:BL35" si="756">BG35/CH35-1</f>
        <v>-0.26251940141154401</v>
      </c>
      <c r="BI35" s="274">
        <v>143.83269999999999</v>
      </c>
      <c r="BJ35" s="200">
        <f t="shared" si="756"/>
        <v>-0.26189563483327399</v>
      </c>
      <c r="BK35" s="274">
        <v>150.35919999999999</v>
      </c>
      <c r="BL35" s="200">
        <f t="shared" si="756"/>
        <v>-0.25095785345178501</v>
      </c>
      <c r="BM35" s="274">
        <v>137.3691</v>
      </c>
      <c r="BN35" s="200">
        <f t="shared" si="415"/>
        <v>-0.18131756468837501</v>
      </c>
      <c r="BO35" s="274">
        <v>140.34700000000001</v>
      </c>
      <c r="BP35" s="200">
        <f t="shared" si="416"/>
        <v>-0.155828845226166</v>
      </c>
      <c r="BQ35" s="107">
        <f t="shared" si="24"/>
        <v>1777.8216</v>
      </c>
      <c r="BR35" s="108">
        <f t="shared" si="399"/>
        <v>-0.21493022682927601</v>
      </c>
      <c r="BS35" s="165"/>
      <c r="BT35" s="249">
        <v>211.62309999999999</v>
      </c>
      <c r="BU35" s="200">
        <f t="shared" si="25"/>
        <v>-0.17239390219436401</v>
      </c>
      <c r="BV35" s="249">
        <v>182.16351259999999</v>
      </c>
      <c r="BW35" s="200">
        <f t="shared" si="26"/>
        <v>-0.31652809043146501</v>
      </c>
      <c r="BX35" s="210">
        <v>192.73519999999999</v>
      </c>
      <c r="BY35" s="108">
        <f t="shared" si="27"/>
        <v>-0.218307171482305</v>
      </c>
      <c r="BZ35" s="167">
        <v>183.4674</v>
      </c>
      <c r="CA35" s="108">
        <v>-0.23071788242525801</v>
      </c>
      <c r="CB35" s="202">
        <v>190.37909999999999</v>
      </c>
      <c r="CC35" s="108">
        <f t="shared" si="29"/>
        <v>-0.19435078026213601</v>
      </c>
      <c r="CD35" s="202">
        <v>189.46610000000001</v>
      </c>
      <c r="CE35" s="108">
        <f t="shared" si="30"/>
        <v>-0.228210982547115</v>
      </c>
      <c r="CF35" s="246">
        <v>193.83189999999999</v>
      </c>
      <c r="CG35" s="108">
        <f t="shared" si="31"/>
        <v>-0.180538151550972</v>
      </c>
      <c r="CH35" s="107">
        <v>191.22319999999999</v>
      </c>
      <c r="CI35" s="108">
        <f t="shared" si="33"/>
        <v>-0.17276476751540301</v>
      </c>
      <c r="CJ35" s="107">
        <v>194.86770000000001</v>
      </c>
      <c r="CK35" s="108">
        <f t="shared" si="34"/>
        <v>0.219561148066998</v>
      </c>
      <c r="CL35" s="107">
        <v>200.7353</v>
      </c>
      <c r="CM35" s="108">
        <f t="shared" si="35"/>
        <v>0.23140971924869599</v>
      </c>
      <c r="CN35" s="107">
        <v>167.7929</v>
      </c>
      <c r="CO35" s="108">
        <f t="shared" si="36"/>
        <v>0.156651579468359</v>
      </c>
      <c r="CP35" s="168">
        <v>166.2542</v>
      </c>
      <c r="CQ35" s="108">
        <f t="shared" si="37"/>
        <v>0.19905203357693599</v>
      </c>
      <c r="CR35" s="169">
        <f t="shared" si="38"/>
        <v>2264.5396126000001</v>
      </c>
      <c r="CS35" s="108">
        <f t="shared" si="39"/>
        <v>-0.11655120552467101</v>
      </c>
      <c r="CT35" s="170">
        <f t="shared" si="40"/>
        <v>-9.1702330670726494E-3</v>
      </c>
      <c r="CU35" s="170"/>
      <c r="CV35" s="252">
        <v>255.70509999999999</v>
      </c>
      <c r="CW35" s="249">
        <v>266.52670000000001</v>
      </c>
      <c r="CX35" s="249">
        <v>246.56129999999999</v>
      </c>
      <c r="CY35" s="249">
        <v>238.49170000000001</v>
      </c>
      <c r="CZ35" s="210">
        <v>236.30520000000001</v>
      </c>
      <c r="DA35" s="210">
        <v>245.48949999999999</v>
      </c>
      <c r="DB35" s="210">
        <v>236.53559999999999</v>
      </c>
      <c r="DC35" s="210">
        <v>231.15940000000001</v>
      </c>
      <c r="DD35" s="210">
        <v>159.7851</v>
      </c>
      <c r="DE35" s="210">
        <v>163.01259999999999</v>
      </c>
      <c r="DF35" s="210">
        <v>145.06780000000001</v>
      </c>
      <c r="DG35" s="210">
        <v>138.65469999999999</v>
      </c>
      <c r="DH35" s="213">
        <v>2563.2946999999999</v>
      </c>
      <c r="DI35" s="214">
        <v>-0.31642084114038699</v>
      </c>
      <c r="DJ35" s="173"/>
      <c r="DK35" s="253">
        <v>321.39620000000002</v>
      </c>
      <c r="DL35" s="175"/>
      <c r="DM35" s="74">
        <v>488.02319999999997</v>
      </c>
      <c r="DN35" s="259"/>
      <c r="DO35" s="74">
        <v>387.16300000000001</v>
      </c>
      <c r="DP35" s="177" t="e">
        <f t="shared" si="43"/>
        <v>#DIV/0!</v>
      </c>
      <c r="DQ35" s="178">
        <f t="shared" si="44"/>
        <v>1196.5824</v>
      </c>
      <c r="DR35" s="74">
        <v>342.58429999999998</v>
      </c>
      <c r="DS35" s="177" t="e">
        <f t="shared" ref="DS35:DW35" si="757">(DR35-ER35)/ER35</f>
        <v>#DIV/0!</v>
      </c>
      <c r="DT35" s="74">
        <v>292.27969999999999</v>
      </c>
      <c r="DU35" s="177" t="e">
        <f t="shared" si="757"/>
        <v>#DIV/0!</v>
      </c>
      <c r="DV35" s="74">
        <v>298.19279999999998</v>
      </c>
      <c r="DW35" s="177" t="e">
        <f t="shared" si="757"/>
        <v>#DIV/0!</v>
      </c>
      <c r="DX35" s="74">
        <v>303.6275</v>
      </c>
      <c r="DY35" s="177" t="e">
        <f t="shared" ref="DY35:EC35" si="758">(DX35-EX35)/EX35</f>
        <v>#DIV/0!</v>
      </c>
      <c r="DZ35" s="74">
        <v>290.47179999999997</v>
      </c>
      <c r="EA35" s="177" t="e">
        <f t="shared" si="758"/>
        <v>#DIV/0!</v>
      </c>
      <c r="EB35" s="74">
        <v>269.93979999999999</v>
      </c>
      <c r="EC35" s="177" t="e">
        <f t="shared" si="758"/>
        <v>#DIV/0!</v>
      </c>
      <c r="ED35" s="74">
        <v>269.98410000000001</v>
      </c>
      <c r="EE35" s="177" t="e">
        <f t="shared" ref="EE35:EI35" si="759">(ED35-FD35)/FD35</f>
        <v>#DIV/0!</v>
      </c>
      <c r="EF35" s="74">
        <v>241.71170000000001</v>
      </c>
      <c r="EG35" s="177" t="e">
        <f t="shared" si="759"/>
        <v>#DIV/0!</v>
      </c>
      <c r="EH35" s="74">
        <v>244.43989999999999</v>
      </c>
      <c r="EI35" s="177" t="e">
        <f t="shared" si="759"/>
        <v>#DIV/0!</v>
      </c>
      <c r="EJ35" s="176">
        <f t="shared" si="225"/>
        <v>3749.8139999999999</v>
      </c>
      <c r="EK35" s="177" t="e">
        <f t="shared" si="52"/>
        <v>#DIV/0!</v>
      </c>
      <c r="EL35" s="177"/>
      <c r="EM35" s="177"/>
      <c r="EN35" s="74"/>
      <c r="EO35" s="177"/>
      <c r="EP35" s="74"/>
      <c r="EQ35" s="177"/>
      <c r="ER35" s="74"/>
      <c r="ES35" s="177"/>
      <c r="ET35" s="74"/>
      <c r="EU35" s="177"/>
      <c r="EV35" s="74"/>
      <c r="EW35" s="177"/>
      <c r="EX35" s="74"/>
      <c r="EY35" s="177"/>
      <c r="EZ35" s="74"/>
      <c r="FA35" s="177"/>
      <c r="FB35" s="74"/>
      <c r="FC35" s="177"/>
      <c r="FD35" s="74"/>
      <c r="FE35" s="177"/>
      <c r="FF35" s="74"/>
      <c r="FG35" s="177"/>
      <c r="FH35" s="74"/>
      <c r="FI35" s="177"/>
      <c r="FJ35" s="180">
        <f t="shared" si="67"/>
        <v>0</v>
      </c>
      <c r="FK35" s="177"/>
      <c r="FL35" s="83"/>
      <c r="FM35" s="364"/>
      <c r="FN35" s="364"/>
      <c r="FO35" s="364"/>
      <c r="FP35" s="364"/>
      <c r="FQ35" s="364"/>
      <c r="FR35" s="365"/>
      <c r="FS35" s="276"/>
      <c r="FT35" s="276"/>
      <c r="FU35" s="276"/>
      <c r="FV35" s="184"/>
      <c r="FW35" s="276"/>
      <c r="FX35" s="184"/>
      <c r="FY35" s="276"/>
      <c r="FZ35" s="184"/>
      <c r="GA35" s="185"/>
      <c r="GB35" s="277"/>
      <c r="GC35" s="186"/>
      <c r="GD35" s="80"/>
      <c r="GE35" s="278"/>
      <c r="GF35" s="172"/>
      <c r="GG35" s="279"/>
      <c r="GH35" s="172"/>
      <c r="GI35" s="300"/>
      <c r="GJ35" s="172"/>
      <c r="GK35" s="300"/>
      <c r="GL35" s="172"/>
      <c r="GM35" s="300"/>
      <c r="GN35" s="172"/>
      <c r="GO35" s="288"/>
      <c r="GP35" s="172"/>
      <c r="GQ35" s="279"/>
      <c r="GR35" s="172"/>
      <c r="GS35" s="279"/>
      <c r="GT35" s="172"/>
      <c r="GU35" s="279"/>
      <c r="GV35" s="172"/>
      <c r="GW35" s="279"/>
      <c r="GX35" s="172"/>
      <c r="GY35" s="279"/>
      <c r="GZ35" s="172"/>
      <c r="HA35" s="279"/>
      <c r="HB35" s="172"/>
      <c r="HC35" s="187"/>
      <c r="HD35" s="279"/>
      <c r="HE35" s="281"/>
      <c r="HF35" s="173"/>
      <c r="HG35" s="269"/>
      <c r="HH35" s="278"/>
      <c r="HI35" s="282"/>
      <c r="HJ35" s="283"/>
      <c r="HK35" s="282"/>
      <c r="HL35" s="283"/>
      <c r="HM35" s="284"/>
      <c r="HN35" s="285"/>
      <c r="HO35" s="90"/>
      <c r="HP35" s="285"/>
      <c r="HQ35" s="90"/>
      <c r="HR35" s="284"/>
      <c r="HS35" s="285"/>
      <c r="HT35" s="90"/>
      <c r="HU35" s="285"/>
      <c r="HV35" s="90"/>
      <c r="HW35" s="285"/>
      <c r="HX35" s="195"/>
      <c r="HY35" s="285"/>
      <c r="HZ35" s="195"/>
      <c r="IA35" s="285"/>
      <c r="IB35" s="281"/>
      <c r="IC35" s="285"/>
      <c r="ID35" s="71"/>
      <c r="IE35" s="285"/>
      <c r="IF35" s="71"/>
      <c r="IG35" s="150"/>
      <c r="IH35" s="295"/>
      <c r="II35" s="80"/>
      <c r="IJ35" s="303"/>
      <c r="IK35" s="90"/>
      <c r="IL35" s="279"/>
      <c r="IM35" s="90"/>
      <c r="IN35" s="300"/>
      <c r="IO35" s="154"/>
      <c r="IP35" s="304"/>
      <c r="IQ35" s="90"/>
      <c r="IR35" s="304"/>
      <c r="IS35" s="90"/>
      <c r="IT35" s="304"/>
      <c r="IU35" s="282"/>
      <c r="IV35" s="310"/>
      <c r="IW35" s="282"/>
      <c r="IX35" s="289"/>
      <c r="IY35" s="282"/>
      <c r="IZ35" s="289"/>
      <c r="JA35" s="281"/>
      <c r="JB35" s="289"/>
      <c r="JC35" s="151"/>
      <c r="JD35" s="289"/>
      <c r="JE35" s="151"/>
      <c r="JF35" s="289"/>
      <c r="JG35" s="151"/>
      <c r="JH35" s="85"/>
      <c r="JI35" s="85"/>
      <c r="JJ35" s="85"/>
      <c r="JK35" s="85"/>
      <c r="JL35" s="85"/>
      <c r="JM35" s="85"/>
      <c r="JN35" s="85"/>
      <c r="JO35" s="85"/>
      <c r="JP35" s="85"/>
      <c r="JQ35" s="85"/>
      <c r="JR35" s="85"/>
      <c r="JS35" s="85"/>
      <c r="JT35" s="85"/>
    </row>
    <row r="36" spans="1:280" s="51" customFormat="1" ht="28.8">
      <c r="A36" s="415" t="s">
        <v>2648</v>
      </c>
      <c r="B36" s="106" t="s">
        <v>2536</v>
      </c>
      <c r="C36" s="215">
        <v>133.66829999999999</v>
      </c>
      <c r="D36" s="108">
        <f t="shared" ref="D36:H36" si="760">C36/R36-1</f>
        <v>-0.187403530678384</v>
      </c>
      <c r="E36" s="246">
        <v>143.6103</v>
      </c>
      <c r="F36" s="108">
        <f t="shared" si="760"/>
        <v>-0.16830147025182601</v>
      </c>
      <c r="G36" s="246">
        <v>139.53819999999999</v>
      </c>
      <c r="H36" s="108">
        <f t="shared" si="760"/>
        <v>-0.116878135964801</v>
      </c>
      <c r="I36" s="246">
        <v>141.17099999999999</v>
      </c>
      <c r="J36" s="108">
        <f t="shared" ref="J36:N36" si="761">I36/X36-1</f>
        <v>-0.12899505979517301</v>
      </c>
      <c r="K36" s="246">
        <v>140.92570000000001</v>
      </c>
      <c r="L36" s="108">
        <f t="shared" si="761"/>
        <v>-0.13831997534662699</v>
      </c>
      <c r="M36" s="246">
        <v>134.72569999999999</v>
      </c>
      <c r="N36" s="108">
        <f t="shared" si="761"/>
        <v>-0.163781840210386</v>
      </c>
      <c r="O36" s="107">
        <f t="shared" si="4"/>
        <v>833.63919999999996</v>
      </c>
      <c r="P36" s="108">
        <f t="shared" si="5"/>
        <v>-0.15100329866963499</v>
      </c>
      <c r="Q36" s="108"/>
      <c r="R36" s="107">
        <v>164.49529999999999</v>
      </c>
      <c r="S36" s="108">
        <f t="shared" ref="S36:W36" si="762">R36/AS36-1</f>
        <v>4.5928044452894001E-2</v>
      </c>
      <c r="T36" s="107">
        <v>172.6711</v>
      </c>
      <c r="U36" s="108">
        <f t="shared" si="762"/>
        <v>3.8111751263587998E-2</v>
      </c>
      <c r="V36" s="215">
        <v>158.00559999999999</v>
      </c>
      <c r="W36" s="108">
        <f t="shared" si="762"/>
        <v>1.11335941709572E-2</v>
      </c>
      <c r="X36" s="215">
        <v>162.07830000000001</v>
      </c>
      <c r="Y36" s="108">
        <f t="shared" ref="Y36:AC36" si="763">X36/AY36-1</f>
        <v>1.35506286606211E-2</v>
      </c>
      <c r="Z36" s="246">
        <v>163.54759999999999</v>
      </c>
      <c r="AA36" s="108">
        <f t="shared" si="763"/>
        <v>-3.6223330750260102E-2</v>
      </c>
      <c r="AB36" s="246">
        <v>161.1131</v>
      </c>
      <c r="AC36" s="108">
        <f t="shared" si="763"/>
        <v>4.0808110269148204E-3</v>
      </c>
      <c r="AD36" s="246">
        <v>167.11689999999999</v>
      </c>
      <c r="AE36" s="108">
        <f t="shared" ref="AE36:AI36" si="764">AD36/BE36-1</f>
        <v>8.2966397130956899E-3</v>
      </c>
      <c r="AF36" s="246">
        <v>162.88310000000001</v>
      </c>
      <c r="AG36" s="108">
        <f t="shared" si="764"/>
        <v>4.9889424666646601E-2</v>
      </c>
      <c r="AH36" s="246">
        <v>136.80439999999999</v>
      </c>
      <c r="AI36" s="108">
        <f t="shared" si="764"/>
        <v>-7.2231381306741796E-2</v>
      </c>
      <c r="AJ36" s="202">
        <v>145.87379999999999</v>
      </c>
      <c r="AK36" s="108">
        <f t="shared" ref="AK36:AO36" si="765">AJ36/BK36-1</f>
        <v>-6.6158456368835897E-2</v>
      </c>
      <c r="AL36" s="246">
        <v>133.74930000000001</v>
      </c>
      <c r="AM36" s="108">
        <f t="shared" si="765"/>
        <v>-6.3262175904525805E-2</v>
      </c>
      <c r="AN36" s="246">
        <v>132.95240000000001</v>
      </c>
      <c r="AO36" s="108">
        <f t="shared" si="765"/>
        <v>-7.8965744656088702E-2</v>
      </c>
      <c r="AP36" s="109">
        <f t="shared" si="14"/>
        <v>1861.2909</v>
      </c>
      <c r="AQ36" s="108">
        <f t="shared" si="15"/>
        <v>-1.0801780618645999E-2</v>
      </c>
      <c r="AR36" s="110"/>
      <c r="AS36" s="216">
        <v>157.27209999999999</v>
      </c>
      <c r="AT36" s="111">
        <v>-0.123270619059565</v>
      </c>
      <c r="AU36" s="217">
        <v>166.33189999999999</v>
      </c>
      <c r="AV36" s="111">
        <f t="shared" ref="AV36:AZ36" si="766">AU36/BV36-1</f>
        <v>-3.9434535840758199E-2</v>
      </c>
      <c r="AW36" s="217">
        <v>156.26580000000001</v>
      </c>
      <c r="AX36" s="111">
        <f t="shared" si="766"/>
        <v>-5.3044736612466899E-2</v>
      </c>
      <c r="AY36" s="115">
        <v>159.91139999999999</v>
      </c>
      <c r="AZ36" s="111">
        <f t="shared" si="766"/>
        <v>-4.8915787764540503E-2</v>
      </c>
      <c r="BA36" s="218">
        <v>169.69450000000001</v>
      </c>
      <c r="BB36" s="111">
        <f t="shared" ref="BB36:BF36" si="767">BA36/CB36-1</f>
        <v>-9.4990774676209106E-3</v>
      </c>
      <c r="BC36" s="219">
        <v>160.45830000000001</v>
      </c>
      <c r="BD36" s="111">
        <f t="shared" si="767"/>
        <v>-5.0090694034321599E-2</v>
      </c>
      <c r="BE36" s="219">
        <v>165.74180000000001</v>
      </c>
      <c r="BF36" s="111">
        <f t="shared" si="767"/>
        <v>-5.9982066462981203E-2</v>
      </c>
      <c r="BG36" s="219">
        <v>155.1431</v>
      </c>
      <c r="BH36" s="111">
        <f t="shared" ref="BH36:BL36" si="768">BG36/CH36-1</f>
        <v>-0.11295909195904399</v>
      </c>
      <c r="BI36" s="219">
        <v>147.45529999999999</v>
      </c>
      <c r="BJ36" s="111">
        <f t="shared" si="768"/>
        <v>-0.120775311757277</v>
      </c>
      <c r="BK36" s="219">
        <v>156.20830000000001</v>
      </c>
      <c r="BL36" s="111">
        <f t="shared" si="768"/>
        <v>-5.9615522382309001E-2</v>
      </c>
      <c r="BM36" s="219">
        <v>142.78200000000001</v>
      </c>
      <c r="BN36" s="111">
        <f t="shared" si="415"/>
        <v>-5.7118234977530997E-2</v>
      </c>
      <c r="BO36" s="219">
        <v>144.35120000000001</v>
      </c>
      <c r="BP36" s="111">
        <f t="shared" si="416"/>
        <v>8.2922189034872996E-4</v>
      </c>
      <c r="BQ36" s="110">
        <f t="shared" si="24"/>
        <v>1881.6157000000001</v>
      </c>
      <c r="BR36" s="111">
        <f t="shared" si="399"/>
        <v>-6.2307212325294799E-2</v>
      </c>
      <c r="BS36" s="114"/>
      <c r="BT36" s="216">
        <v>179.38499999999999</v>
      </c>
      <c r="BU36" s="111">
        <f t="shared" si="25"/>
        <v>-0.18660534409606999</v>
      </c>
      <c r="BV36" s="216">
        <v>173.16040000000001</v>
      </c>
      <c r="BW36" s="111">
        <f t="shared" si="26"/>
        <v>-0.23282386268482699</v>
      </c>
      <c r="BX36" s="110">
        <v>165.01920000000001</v>
      </c>
      <c r="BY36" s="111">
        <f t="shared" si="27"/>
        <v>-0.145546693287989</v>
      </c>
      <c r="BZ36" s="116">
        <v>168.13589999999999</v>
      </c>
      <c r="CA36" s="111">
        <v>-6.3419843127075298E-2</v>
      </c>
      <c r="CB36" s="222">
        <v>171.3219</v>
      </c>
      <c r="CC36" s="111">
        <f t="shared" si="29"/>
        <v>-9.9544153225064699E-2</v>
      </c>
      <c r="CD36" s="222">
        <v>168.9196</v>
      </c>
      <c r="CE36" s="111">
        <f t="shared" si="30"/>
        <v>-0.13312015387512899</v>
      </c>
      <c r="CF36" s="223">
        <v>176.3177</v>
      </c>
      <c r="CG36" s="111">
        <f t="shared" si="31"/>
        <v>-0.11192947322507001</v>
      </c>
      <c r="CH36" s="110">
        <v>174.89959999999999</v>
      </c>
      <c r="CI36" s="111">
        <f t="shared" si="33"/>
        <v>-7.7980176264867501E-2</v>
      </c>
      <c r="CJ36" s="110">
        <v>167.7106</v>
      </c>
      <c r="CK36" s="111">
        <f t="shared" si="34"/>
        <v>-9.3082173891177802E-2</v>
      </c>
      <c r="CL36" s="110">
        <v>166.11109999999999</v>
      </c>
      <c r="CM36" s="111">
        <f t="shared" si="35"/>
        <v>0.262610822610853</v>
      </c>
      <c r="CN36" s="110">
        <v>151.4315</v>
      </c>
      <c r="CO36" s="111">
        <f t="shared" si="36"/>
        <v>0.11778105349248701</v>
      </c>
      <c r="CP36" s="115">
        <v>144.23159999999999</v>
      </c>
      <c r="CQ36" s="111">
        <f t="shared" si="37"/>
        <v>0.262792383580642</v>
      </c>
      <c r="CR36" s="117">
        <f t="shared" si="38"/>
        <v>2006.6441</v>
      </c>
      <c r="CS36" s="111">
        <f t="shared" si="39"/>
        <v>-7.0321933220874794E-2</v>
      </c>
      <c r="CT36" s="118">
        <f t="shared" si="40"/>
        <v>-4.7545589920195003E-2</v>
      </c>
      <c r="CU36" s="118"/>
      <c r="CV36" s="225">
        <v>220.53870000000001</v>
      </c>
      <c r="CW36" s="216">
        <v>225.7114</v>
      </c>
      <c r="CX36" s="216">
        <v>193.1284</v>
      </c>
      <c r="CY36" s="216">
        <v>179.52109999999999</v>
      </c>
      <c r="CZ36" s="110">
        <v>190.26130000000001</v>
      </c>
      <c r="DA36" s="110">
        <v>194.85929999999999</v>
      </c>
      <c r="DB36" s="110">
        <v>198.5402</v>
      </c>
      <c r="DC36" s="110">
        <v>189.6918</v>
      </c>
      <c r="DD36" s="110">
        <v>184.9237</v>
      </c>
      <c r="DE36" s="110">
        <v>131.5616</v>
      </c>
      <c r="DF36" s="110">
        <v>135.4751</v>
      </c>
      <c r="DG36" s="110">
        <v>114.21639999999999</v>
      </c>
      <c r="DH36" s="115">
        <v>2158.4290000000001</v>
      </c>
      <c r="DI36" s="121">
        <v>-0.21009820831498799</v>
      </c>
      <c r="DJ36" s="122"/>
      <c r="DK36" s="226">
        <v>246.82</v>
      </c>
      <c r="DL36" s="124">
        <f t="shared" si="671"/>
        <v>-3.3094629957534899E-2</v>
      </c>
      <c r="DM36" s="129">
        <v>261.54919999999998</v>
      </c>
      <c r="DN36" s="126"/>
      <c r="DO36" s="129">
        <v>241.21430000000001</v>
      </c>
      <c r="DP36" s="126">
        <f t="shared" si="43"/>
        <v>9.2352134967815296</v>
      </c>
      <c r="DQ36" s="127">
        <f t="shared" si="44"/>
        <v>749.58349999999996</v>
      </c>
      <c r="DR36" s="129">
        <v>245.60040000000001</v>
      </c>
      <c r="DS36" s="126">
        <f t="shared" ref="DS36:DW36" si="769">(DR36-ER36)/ER36</f>
        <v>1.53312237766565</v>
      </c>
      <c r="DT36" s="129">
        <v>255.268</v>
      </c>
      <c r="DU36" s="126">
        <f t="shared" si="769"/>
        <v>1.7537832857950399</v>
      </c>
      <c r="DV36" s="129">
        <v>252.9692</v>
      </c>
      <c r="DW36" s="126">
        <f t="shared" si="769"/>
        <v>0.89945337137708403</v>
      </c>
      <c r="DX36" s="129">
        <v>256.38310000000001</v>
      </c>
      <c r="DY36" s="126">
        <f t="shared" ref="DY36:EC36" si="770">(DX36-EX36)/EX36</f>
        <v>0.484471657692085</v>
      </c>
      <c r="DZ36" s="129">
        <v>138.26679999999999</v>
      </c>
      <c r="EA36" s="126">
        <f t="shared" si="770"/>
        <v>-0.52890357751277695</v>
      </c>
      <c r="EB36" s="129">
        <v>215.12479999999999</v>
      </c>
      <c r="EC36" s="126">
        <f t="shared" si="770"/>
        <v>-0.24781538461538499</v>
      </c>
      <c r="ED36" s="129">
        <v>210.5634</v>
      </c>
      <c r="EE36" s="126">
        <f t="shared" ref="EE36:EI36" si="771">(ED36-FD36)/FD36</f>
        <v>-0.27047292381249299</v>
      </c>
      <c r="EF36" s="129">
        <v>206.51830000000001</v>
      </c>
      <c r="EG36" s="126">
        <f t="shared" si="771"/>
        <v>-0.19605146371846799</v>
      </c>
      <c r="EH36" s="129">
        <v>202.2508</v>
      </c>
      <c r="EI36" s="126">
        <f t="shared" si="771"/>
        <v>-0.21333800077790799</v>
      </c>
      <c r="EJ36" s="125">
        <f t="shared" si="225"/>
        <v>2732.5282999999999</v>
      </c>
      <c r="EK36" s="126">
        <f t="shared" si="52"/>
        <v>0.18177700140025599</v>
      </c>
      <c r="EL36" s="262">
        <v>411</v>
      </c>
      <c r="EM36" s="126">
        <f t="shared" si="675"/>
        <v>1.66221430691601E-2</v>
      </c>
      <c r="EN36" s="129">
        <v>0</v>
      </c>
      <c r="EO36" s="126">
        <f t="shared" si="676"/>
        <v>-1</v>
      </c>
      <c r="EP36" s="129">
        <v>23.5671</v>
      </c>
      <c r="EQ36" s="126">
        <f t="shared" si="677"/>
        <v>-0.95578405253283305</v>
      </c>
      <c r="ER36" s="129">
        <v>96.955600000000004</v>
      </c>
      <c r="ES36" s="126">
        <f t="shared" si="678"/>
        <v>-0.78406325167037905</v>
      </c>
      <c r="ET36" s="129">
        <v>92.697199999999995</v>
      </c>
      <c r="EU36" s="126">
        <f t="shared" si="679"/>
        <v>-0.79804531590413896</v>
      </c>
      <c r="EV36" s="129">
        <v>133.18</v>
      </c>
      <c r="EW36" s="126">
        <f t="shared" si="680"/>
        <v>-0.69868778280542998</v>
      </c>
      <c r="EX36" s="129">
        <v>172.71</v>
      </c>
      <c r="EY36" s="126">
        <f t="shared" si="681"/>
        <v>-0.63639999999999997</v>
      </c>
      <c r="EZ36" s="129">
        <v>293.5</v>
      </c>
      <c r="FA36" s="126">
        <f t="shared" si="682"/>
        <v>-0.37420042643923201</v>
      </c>
      <c r="FB36" s="129">
        <v>286</v>
      </c>
      <c r="FC36" s="126">
        <f t="shared" si="683"/>
        <v>-0.371428571428571</v>
      </c>
      <c r="FD36" s="129">
        <v>288.63</v>
      </c>
      <c r="FE36" s="126">
        <f t="shared" ref="FE36:FI36" si="772">(FD36-FU36)/FU36</f>
        <v>-0.36703947368421103</v>
      </c>
      <c r="FF36" s="129">
        <v>256.88</v>
      </c>
      <c r="FG36" s="126">
        <f t="shared" si="772"/>
        <v>-0.35940149625935203</v>
      </c>
      <c r="FH36" s="129">
        <v>257.10000000000002</v>
      </c>
      <c r="FI36" s="126">
        <f t="shared" si="772"/>
        <v>-0.44763132452465298</v>
      </c>
      <c r="FJ36" s="129">
        <f t="shared" si="67"/>
        <v>2312.2199000000001</v>
      </c>
      <c r="FK36" s="126">
        <f t="shared" si="685"/>
        <v>-0.58641896496521895</v>
      </c>
      <c r="FL36" s="130">
        <v>404.28</v>
      </c>
      <c r="FM36" s="130">
        <v>582</v>
      </c>
      <c r="FN36" s="358">
        <v>533</v>
      </c>
      <c r="FO36" s="358">
        <v>449</v>
      </c>
      <c r="FP36" s="358">
        <v>459</v>
      </c>
      <c r="FQ36" s="358">
        <v>442</v>
      </c>
      <c r="FR36" s="359" t="s">
        <v>2649</v>
      </c>
      <c r="FS36" s="132" t="s">
        <v>2650</v>
      </c>
      <c r="FT36" s="132" t="s">
        <v>2651</v>
      </c>
      <c r="FU36" s="132" t="s">
        <v>2652</v>
      </c>
      <c r="FV36" s="133">
        <f t="shared" ref="FV36:FZ36" si="773">(FU36-GW36)/GW36</f>
        <v>-9.3259097236030999E-2</v>
      </c>
      <c r="FW36" s="132" t="s">
        <v>2653</v>
      </c>
      <c r="FX36" s="133">
        <f t="shared" si="773"/>
        <v>-9.6765474367060095E-2</v>
      </c>
      <c r="FY36" s="132" t="s">
        <v>2654</v>
      </c>
      <c r="FZ36" s="133">
        <f t="shared" si="773"/>
        <v>-0.10893079352924299</v>
      </c>
      <c r="GA36" s="134">
        <f t="shared" si="687"/>
        <v>5590.73</v>
      </c>
      <c r="GB36" s="135">
        <f t="shared" si="688"/>
        <v>-0.10605103638169</v>
      </c>
      <c r="GC36" s="79"/>
      <c r="GD36" s="136"/>
      <c r="GE36" s="137">
        <v>438.16</v>
      </c>
      <c r="GF36" s="133">
        <f t="shared" ref="GF36:GJ36" si="774">(GE36-HH36)/HH36</f>
        <v>-0.21573681290160901</v>
      </c>
      <c r="GG36" s="130">
        <v>706.2</v>
      </c>
      <c r="GH36" s="133">
        <f t="shared" si="774"/>
        <v>9.4916804848763497E-3</v>
      </c>
      <c r="GI36" s="130">
        <v>577</v>
      </c>
      <c r="GJ36" s="133">
        <f t="shared" si="774"/>
        <v>1.20676348838841E-2</v>
      </c>
      <c r="GK36" s="130">
        <v>497.71</v>
      </c>
      <c r="GL36" s="133">
        <f t="shared" si="690"/>
        <v>2.75409294547556E-2</v>
      </c>
      <c r="GM36" s="130">
        <v>508.08</v>
      </c>
      <c r="GN36" s="133">
        <f t="shared" si="691"/>
        <v>7.3357389269994603E-3</v>
      </c>
      <c r="GO36" s="231">
        <v>493.48</v>
      </c>
      <c r="GP36" s="133">
        <f t="shared" ref="GP36:GT36" si="775">(GO36-HS36)/HS36</f>
        <v>-9.8119870778738405E-3</v>
      </c>
      <c r="GQ36" s="130">
        <v>532.16999999999996</v>
      </c>
      <c r="GR36" s="133">
        <f t="shared" si="775"/>
        <v>-8.4035179250204796E-3</v>
      </c>
      <c r="GS36" s="130">
        <v>530.08000000000004</v>
      </c>
      <c r="GT36" s="133">
        <f t="shared" si="775"/>
        <v>2.6291399496869402E-3</v>
      </c>
      <c r="GU36" s="130">
        <v>501.88</v>
      </c>
      <c r="GV36" s="133">
        <f t="shared" ref="GV36:GZ36" si="776">(GU36-HY36)/HY36</f>
        <v>1.4329311425049E-2</v>
      </c>
      <c r="GW36" s="130">
        <v>502.9</v>
      </c>
      <c r="GX36" s="133">
        <f t="shared" si="776"/>
        <v>2.0992366412213699E-2</v>
      </c>
      <c r="GY36" s="130">
        <v>443.96</v>
      </c>
      <c r="GZ36" s="133">
        <f t="shared" si="776"/>
        <v>1.8093425367486801E-2</v>
      </c>
      <c r="HA36" s="130">
        <v>522.35</v>
      </c>
      <c r="HB36" s="133">
        <f t="shared" si="694"/>
        <v>4.3454017573881301E-3</v>
      </c>
      <c r="HC36" s="130">
        <f t="shared" si="695"/>
        <v>6253.97</v>
      </c>
      <c r="HD36" s="130">
        <f t="shared" si="696"/>
        <v>6253.97</v>
      </c>
      <c r="HE36" s="366"/>
      <c r="HF36" s="367"/>
      <c r="HG36" s="263"/>
      <c r="HH36" s="137">
        <v>558.69000000000005</v>
      </c>
      <c r="HI36" s="138">
        <f t="shared" ref="HI36:HM36" si="777">(HH36-IJ36)/IJ36</f>
        <v>3.1307108707289699E-2</v>
      </c>
      <c r="HJ36" s="233">
        <v>699.56</v>
      </c>
      <c r="HK36" s="138">
        <f t="shared" si="777"/>
        <v>-9.4760542967688502E-2</v>
      </c>
      <c r="HL36" s="233">
        <v>570.12</v>
      </c>
      <c r="HM36" s="237">
        <f t="shared" si="777"/>
        <v>-7.7057566534999705E-2</v>
      </c>
      <c r="HN36" s="235">
        <v>484.37</v>
      </c>
      <c r="HO36" s="236">
        <f t="shared" si="698"/>
        <v>-8.8805221910744098E-3</v>
      </c>
      <c r="HP36" s="235">
        <v>504.38</v>
      </c>
      <c r="HQ36" s="236">
        <f t="shared" si="699"/>
        <v>-7.9242442252065704E-4</v>
      </c>
      <c r="HR36" s="237"/>
      <c r="HS36" s="235">
        <v>498.37</v>
      </c>
      <c r="HT36" s="236">
        <f t="shared" ref="HT36:HX36" si="778">(HS36-IT36)/IT36</f>
        <v>-8.6923658352229902E-3</v>
      </c>
      <c r="HU36" s="235">
        <v>536.67999999999995</v>
      </c>
      <c r="HV36" s="236">
        <f t="shared" si="778"/>
        <v>2.6549349655700102E-2</v>
      </c>
      <c r="HW36" s="235">
        <v>528.69000000000005</v>
      </c>
      <c r="HX36" s="149">
        <f t="shared" si="778"/>
        <v>2.9213696291379601E-3</v>
      </c>
      <c r="HY36" s="235">
        <v>494.79</v>
      </c>
      <c r="HZ36" s="149">
        <f t="shared" ref="HZ36:ID36" si="779">(HY36-IZ36)/IZ36</f>
        <v>4.2623150459721601E-3</v>
      </c>
      <c r="IA36" s="235">
        <v>492.56</v>
      </c>
      <c r="IB36" s="149">
        <f t="shared" si="779"/>
        <v>-8.11424862057727E-4</v>
      </c>
      <c r="IC36" s="344">
        <v>436.07</v>
      </c>
      <c r="ID36" s="135">
        <f t="shared" si="779"/>
        <v>4.30677107323815E-3</v>
      </c>
      <c r="IE36" s="344">
        <v>520.09</v>
      </c>
      <c r="IF36" s="71">
        <f t="shared" si="702"/>
        <v>2.87811053526922E-2</v>
      </c>
      <c r="IG36" s="150">
        <f t="shared" si="703"/>
        <v>6324.37</v>
      </c>
      <c r="IH36" s="238"/>
      <c r="II36" s="152"/>
      <c r="IJ36" s="239">
        <v>541.73</v>
      </c>
      <c r="IK36" s="184">
        <f t="shared" si="704"/>
        <v>-2.6932384413581999E-2</v>
      </c>
      <c r="IL36" s="187">
        <v>772.79</v>
      </c>
      <c r="IM36" s="184">
        <f t="shared" si="705"/>
        <v>1.27648354387462E-2</v>
      </c>
      <c r="IN36" s="187">
        <v>617.72</v>
      </c>
      <c r="IO36" s="154">
        <f t="shared" si="706"/>
        <v>7.7468298398726499E-3</v>
      </c>
      <c r="IP36" s="292">
        <v>488.71</v>
      </c>
      <c r="IQ36" s="184">
        <f t="shared" si="707"/>
        <v>1.6264774932913201E-2</v>
      </c>
      <c r="IR36" s="292">
        <v>504.78</v>
      </c>
      <c r="IS36" s="184">
        <f t="shared" si="708"/>
        <v>5.7257142216819303E-2</v>
      </c>
      <c r="IT36" s="292">
        <v>502.74</v>
      </c>
      <c r="IU36" s="184">
        <f t="shared" si="709"/>
        <v>-2.1269542976870798E-2</v>
      </c>
      <c r="IV36" s="292">
        <v>522.79999999999995</v>
      </c>
      <c r="IW36" s="184">
        <f t="shared" si="710"/>
        <v>2.2924404988468299E-2</v>
      </c>
      <c r="IX36" s="241">
        <v>527.15</v>
      </c>
      <c r="IY36" s="184">
        <f t="shared" si="711"/>
        <v>6.9971512099014102E-2</v>
      </c>
      <c r="IZ36" s="241">
        <v>492.69</v>
      </c>
      <c r="JA36" s="242">
        <f t="shared" si="712"/>
        <v>-4.0911797208957002E-3</v>
      </c>
      <c r="JB36" s="241">
        <v>492.96</v>
      </c>
      <c r="JC36" s="244">
        <f t="shared" si="713"/>
        <v>-2.81867325694471E-2</v>
      </c>
      <c r="JD36" s="231">
        <v>434.2</v>
      </c>
      <c r="JE36" s="135">
        <f t="shared" si="714"/>
        <v>-5.0263793591849203E-2</v>
      </c>
      <c r="JF36" s="245">
        <v>505.54</v>
      </c>
      <c r="JG36" s="138">
        <f t="shared" si="715"/>
        <v>-7.44703568927996E-2</v>
      </c>
      <c r="JH36" s="308">
        <v>6413.87081693046</v>
      </c>
      <c r="JI36" s="308">
        <v>556.72390214479299</v>
      </c>
      <c r="JJ36" s="308">
        <v>763.04979493607198</v>
      </c>
      <c r="JK36" s="308">
        <v>612.97141475320097</v>
      </c>
      <c r="JL36" s="308">
        <v>480.88845747139197</v>
      </c>
      <c r="JM36" s="308">
        <v>477.44297942655197</v>
      </c>
      <c r="JN36" s="308">
        <v>513.66542891606298</v>
      </c>
      <c r="JO36" s="308">
        <v>511.08371004785403</v>
      </c>
      <c r="JP36" s="308">
        <v>492.67666852724398</v>
      </c>
      <c r="JQ36" s="308">
        <v>494.71396373608098</v>
      </c>
      <c r="JR36" s="308">
        <v>507.25794401158203</v>
      </c>
      <c r="JS36" s="308">
        <v>457.17958004583198</v>
      </c>
      <c r="JT36" s="308">
        <v>546.21697291379496</v>
      </c>
    </row>
    <row r="37" spans="1:280" ht="28.8">
      <c r="A37" s="416"/>
      <c r="B37" s="160" t="s">
        <v>2539</v>
      </c>
      <c r="C37" s="246">
        <v>8460.3268000000007</v>
      </c>
      <c r="D37" s="108">
        <f t="shared" ref="D37:H37" si="780">C37/R37-1</f>
        <v>-0.21662029734889299</v>
      </c>
      <c r="E37" s="246">
        <v>10893.683499999999</v>
      </c>
      <c r="F37" s="108">
        <f t="shared" si="780"/>
        <v>-0.17177285361880901</v>
      </c>
      <c r="G37" s="246">
        <v>10915.655000000001</v>
      </c>
      <c r="H37" s="108">
        <f t="shared" si="780"/>
        <v>3.1741964119453799E-3</v>
      </c>
      <c r="I37" s="246">
        <v>9181.1169000000009</v>
      </c>
      <c r="J37" s="108">
        <f t="shared" ref="J37:N37" si="781">I37/X37-1</f>
        <v>-0.17322201140447399</v>
      </c>
      <c r="K37" s="246">
        <v>9903.4410000000007</v>
      </c>
      <c r="L37" s="108">
        <f t="shared" si="781"/>
        <v>-9.1016045068984294E-2</v>
      </c>
      <c r="M37" s="246">
        <v>9184.0432000000001</v>
      </c>
      <c r="N37" s="108">
        <f t="shared" si="781"/>
        <v>-0.101314713439389</v>
      </c>
      <c r="O37" s="107">
        <f t="shared" si="4"/>
        <v>58538.2664</v>
      </c>
      <c r="P37" s="108">
        <f t="shared" si="5"/>
        <v>-0.12698630478935699</v>
      </c>
      <c r="Q37" s="108"/>
      <c r="R37" s="162">
        <v>10799.777899999999</v>
      </c>
      <c r="S37" s="199">
        <f t="shared" ref="S37:W37" si="782">R37/AS37-1</f>
        <v>0.14250694367585201</v>
      </c>
      <c r="T37" s="249">
        <v>13153.014300000001</v>
      </c>
      <c r="U37" s="200">
        <f t="shared" si="782"/>
        <v>-2.9851774375794001E-2</v>
      </c>
      <c r="V37" s="267">
        <v>10881.1162</v>
      </c>
      <c r="W37" s="200">
        <f t="shared" si="782"/>
        <v>5.9204117794310798E-2</v>
      </c>
      <c r="X37" s="267">
        <v>11104.6944</v>
      </c>
      <c r="Y37" s="200">
        <f t="shared" ref="Y37:AC37" si="783">X37/AY37-1</f>
        <v>-1.2513545076649099E-2</v>
      </c>
      <c r="Z37" s="246">
        <v>10895.0669</v>
      </c>
      <c r="AA37" s="200">
        <f t="shared" si="783"/>
        <v>-7.7068078030852499E-2</v>
      </c>
      <c r="AB37" s="246">
        <v>10219.420899999999</v>
      </c>
      <c r="AC37" s="200">
        <f t="shared" si="783"/>
        <v>-2.8962760293466401E-2</v>
      </c>
      <c r="AD37" s="246">
        <v>10813.7971</v>
      </c>
      <c r="AE37" s="200">
        <f t="shared" ref="AE37:AI37" si="784">AD37/BE37-1</f>
        <v>-9.2155494214050098E-3</v>
      </c>
      <c r="AF37" s="246">
        <v>9954.1267000000007</v>
      </c>
      <c r="AG37" s="200">
        <f t="shared" si="784"/>
        <v>-4.1678926727177497E-2</v>
      </c>
      <c r="AH37" s="246">
        <v>9722.3011000000006</v>
      </c>
      <c r="AI37" s="200">
        <f t="shared" si="784"/>
        <v>-1.3849838081937399E-2</v>
      </c>
      <c r="AJ37" s="246">
        <v>10569.0524</v>
      </c>
      <c r="AK37" s="200">
        <f t="shared" ref="AK37:AO37" si="785">AJ37/BK37-1</f>
        <v>-1.45912863039589E-2</v>
      </c>
      <c r="AL37" s="246">
        <v>9485.8706000000002</v>
      </c>
      <c r="AM37" s="200">
        <f t="shared" si="785"/>
        <v>3.8679889273417499E-2</v>
      </c>
      <c r="AN37" s="246">
        <v>8968.5755000000008</v>
      </c>
      <c r="AO37" s="200">
        <f t="shared" si="785"/>
        <v>-1.1573861817899701E-2</v>
      </c>
      <c r="AP37" s="109">
        <f t="shared" si="14"/>
        <v>126566.814</v>
      </c>
      <c r="AQ37" s="108">
        <f t="shared" si="15"/>
        <v>-3.0174813182124401E-3</v>
      </c>
      <c r="AR37" s="110"/>
      <c r="AS37" s="249">
        <v>9452.7021999999997</v>
      </c>
      <c r="AT37" s="199">
        <v>2.0590051571166602E-2</v>
      </c>
      <c r="AU37" s="250">
        <v>13557.736800000001</v>
      </c>
      <c r="AV37" s="200">
        <f t="shared" ref="AV37:AZ37" si="786">AU37/BV37-1</f>
        <v>0.27553519468245602</v>
      </c>
      <c r="AW37" s="250">
        <v>10272.9172</v>
      </c>
      <c r="AX37" s="200">
        <f t="shared" si="786"/>
        <v>8.5502118463270702E-2</v>
      </c>
      <c r="AY37" s="213">
        <v>11245.4144</v>
      </c>
      <c r="AZ37" s="200">
        <f t="shared" si="786"/>
        <v>0.13248143722862599</v>
      </c>
      <c r="BA37" s="251">
        <v>11804.843500000001</v>
      </c>
      <c r="BB37" s="200">
        <f t="shared" ref="BB37:BF37" si="787">BA37/CB37-1</f>
        <v>0.110446365660754</v>
      </c>
      <c r="BC37" s="166">
        <v>10524.2317</v>
      </c>
      <c r="BD37" s="200">
        <f t="shared" si="787"/>
        <v>8.8279486934465606E-2</v>
      </c>
      <c r="BE37" s="166">
        <v>10914.3791</v>
      </c>
      <c r="BF37" s="200">
        <f t="shared" si="787"/>
        <v>5.0056263704783402E-2</v>
      </c>
      <c r="BG37" s="166">
        <v>10387.047699999999</v>
      </c>
      <c r="BH37" s="200">
        <f t="shared" ref="BH37:BL37" si="788">BG37/CH37-1</f>
        <v>2.8928488282859301E-2</v>
      </c>
      <c r="BI37" s="166">
        <v>9858.8444999999992</v>
      </c>
      <c r="BJ37" s="200">
        <f t="shared" si="788"/>
        <v>1.5351451852920301E-2</v>
      </c>
      <c r="BK37" s="166">
        <v>10725.552</v>
      </c>
      <c r="BL37" s="200">
        <f t="shared" si="788"/>
        <v>8.0500851328497696E-3</v>
      </c>
      <c r="BM37" s="166">
        <v>9132.6218000000008</v>
      </c>
      <c r="BN37" s="200">
        <f t="shared" si="415"/>
        <v>-3.3961351099448901E-2</v>
      </c>
      <c r="BO37" s="166">
        <v>9073.5920000000006</v>
      </c>
      <c r="BP37" s="200">
        <f t="shared" si="416"/>
        <v>6.9960838309207199E-2</v>
      </c>
      <c r="BQ37" s="107">
        <f t="shared" si="24"/>
        <v>126949.8829</v>
      </c>
      <c r="BR37" s="108">
        <f t="shared" si="399"/>
        <v>7.2585934903972096E-2</v>
      </c>
      <c r="BS37" s="165"/>
      <c r="BT37" s="249">
        <v>9261.9971999999998</v>
      </c>
      <c r="BU37" s="200">
        <f t="shared" si="25"/>
        <v>-0.17695763622303801</v>
      </c>
      <c r="BV37" s="249">
        <v>10629.0574</v>
      </c>
      <c r="BW37" s="200">
        <f t="shared" si="26"/>
        <v>-0.20372708847382601</v>
      </c>
      <c r="BX37" s="210">
        <v>9463.7468000000008</v>
      </c>
      <c r="BY37" s="108">
        <f t="shared" si="27"/>
        <v>-1.14743408713358E-3</v>
      </c>
      <c r="BZ37" s="167">
        <v>9929.8884999999991</v>
      </c>
      <c r="CA37" s="108">
        <v>0.15373218252387499</v>
      </c>
      <c r="CB37" s="202">
        <v>10630.7192</v>
      </c>
      <c r="CC37" s="108">
        <f t="shared" si="29"/>
        <v>0.15117054103737401</v>
      </c>
      <c r="CD37" s="202">
        <v>9670.5228999999999</v>
      </c>
      <c r="CE37" s="108">
        <f t="shared" si="30"/>
        <v>4.7763466451795598E-3</v>
      </c>
      <c r="CF37" s="246">
        <v>10394.0898</v>
      </c>
      <c r="CG37" s="108">
        <f t="shared" si="31"/>
        <v>-2.9063863674047102E-2</v>
      </c>
      <c r="CH37" s="107">
        <v>10095.0142</v>
      </c>
      <c r="CI37" s="108">
        <f t="shared" si="33"/>
        <v>2.05317876331579E-3</v>
      </c>
      <c r="CJ37" s="107">
        <v>9709.7852000000003</v>
      </c>
      <c r="CK37" s="108">
        <f t="shared" si="34"/>
        <v>3.3191626885160197E-2</v>
      </c>
      <c r="CL37" s="107">
        <v>10639.8999</v>
      </c>
      <c r="CM37" s="108">
        <f t="shared" si="35"/>
        <v>0.63420364814207697</v>
      </c>
      <c r="CN37" s="107">
        <v>9453.6815999999999</v>
      </c>
      <c r="CO37" s="108">
        <f t="shared" si="36"/>
        <v>0.52741327388489301</v>
      </c>
      <c r="CP37" s="168">
        <v>8480.3029000000006</v>
      </c>
      <c r="CQ37" s="108">
        <f t="shared" si="37"/>
        <v>0.58968773780612005</v>
      </c>
      <c r="CR37" s="169">
        <f t="shared" si="38"/>
        <v>118358.7056</v>
      </c>
      <c r="CS37" s="108">
        <f t="shared" si="39"/>
        <v>7.8394198809902796E-2</v>
      </c>
      <c r="CT37" s="170">
        <f t="shared" si="40"/>
        <v>-0.102962923989316</v>
      </c>
      <c r="CU37" s="170"/>
      <c r="CV37" s="252">
        <v>11253.3663</v>
      </c>
      <c r="CW37" s="249">
        <v>13348.5106</v>
      </c>
      <c r="CX37" s="249">
        <v>9474.6183000000001</v>
      </c>
      <c r="CY37" s="249">
        <v>8606.7535000000007</v>
      </c>
      <c r="CZ37" s="210">
        <v>9234.7039999999997</v>
      </c>
      <c r="DA37" s="210">
        <v>9624.5527000000002</v>
      </c>
      <c r="DB37" s="210">
        <v>10705.225</v>
      </c>
      <c r="DC37" s="210">
        <v>10074.3298</v>
      </c>
      <c r="DD37" s="210">
        <v>9397.8551000000007</v>
      </c>
      <c r="DE37" s="210">
        <v>6510.7551999999996</v>
      </c>
      <c r="DF37" s="210">
        <v>6189.3410000000003</v>
      </c>
      <c r="DG37" s="210">
        <v>5334.5715</v>
      </c>
      <c r="DH37" s="213">
        <v>109754.583</v>
      </c>
      <c r="DI37" s="214">
        <v>-0.210768786901009</v>
      </c>
      <c r="DJ37" s="173"/>
      <c r="DK37" s="253">
        <v>11862.69</v>
      </c>
      <c r="DL37" s="175">
        <f t="shared" si="671"/>
        <v>-0.163082264503323</v>
      </c>
      <c r="DM37" s="180">
        <v>13066.686799999999</v>
      </c>
      <c r="DN37" s="177"/>
      <c r="DO37" s="180">
        <v>13069.803099999999</v>
      </c>
      <c r="DP37" s="177">
        <f t="shared" si="43"/>
        <v>1.18337927519871</v>
      </c>
      <c r="DQ37" s="178">
        <f t="shared" si="44"/>
        <v>37999.179900000003</v>
      </c>
      <c r="DR37" s="180">
        <v>13570.524100000001</v>
      </c>
      <c r="DS37" s="177">
        <f t="shared" ref="DS37:DW37" si="789">(DR37-ER37)/ER37</f>
        <v>0.18615582356416899</v>
      </c>
      <c r="DT37" s="180">
        <v>14174.2605</v>
      </c>
      <c r="DU37" s="177">
        <f t="shared" si="789"/>
        <v>1.24866905162293</v>
      </c>
      <c r="DV37" s="180">
        <v>12327.6149</v>
      </c>
      <c r="DW37" s="177">
        <f t="shared" si="789"/>
        <v>-0.33697084419995399</v>
      </c>
      <c r="DX37" s="180">
        <v>13495.246300000001</v>
      </c>
      <c r="DY37" s="177">
        <f t="shared" ref="DY37:EC37" si="790">(DX37-EX37)/EX37</f>
        <v>6.7494672511742695E-2</v>
      </c>
      <c r="DZ37" s="180">
        <v>6418.3693999999996</v>
      </c>
      <c r="EA37" s="177">
        <f t="shared" si="790"/>
        <v>-0.60838528326062402</v>
      </c>
      <c r="EB37" s="180">
        <v>10618.194600000001</v>
      </c>
      <c r="EC37" s="177">
        <f t="shared" si="790"/>
        <v>-0.33372940296522002</v>
      </c>
      <c r="ED37" s="180">
        <v>10796.843699999999</v>
      </c>
      <c r="EE37" s="177">
        <f t="shared" ref="EE37:EI37" si="791">(ED37-FD37)/FD37</f>
        <v>-0.38984646761934999</v>
      </c>
      <c r="EF37" s="180">
        <v>9820.3518999999997</v>
      </c>
      <c r="EG37" s="177">
        <f t="shared" si="791"/>
        <v>-0.319222006781193</v>
      </c>
      <c r="EH37" s="180">
        <v>9844.5975999999991</v>
      </c>
      <c r="EI37" s="177">
        <f t="shared" si="791"/>
        <v>-0.26183824411545897</v>
      </c>
      <c r="EJ37" s="176">
        <f t="shared" si="225"/>
        <v>139065.18290000001</v>
      </c>
      <c r="EK37" s="177">
        <f t="shared" si="52"/>
        <v>-8.1868517599342897E-2</v>
      </c>
      <c r="EL37" s="254">
        <v>18717</v>
      </c>
      <c r="EM37" s="177">
        <f t="shared" si="675"/>
        <v>1.2347535333725301E-2</v>
      </c>
      <c r="EN37" s="180">
        <v>0</v>
      </c>
      <c r="EO37" s="177">
        <f t="shared" si="676"/>
        <v>-1</v>
      </c>
      <c r="EP37" s="180">
        <v>5986.0433999999996</v>
      </c>
      <c r="EQ37" s="177">
        <f t="shared" si="677"/>
        <v>-0.77896597740196405</v>
      </c>
      <c r="ER37" s="180">
        <v>11440.76</v>
      </c>
      <c r="ES37" s="177">
        <f t="shared" si="678"/>
        <v>-0.51003169164882201</v>
      </c>
      <c r="ET37" s="180">
        <v>6303.4</v>
      </c>
      <c r="EU37" s="177">
        <f t="shared" si="679"/>
        <v>-0.74759139871060698</v>
      </c>
      <c r="EV37" s="180">
        <v>18592.87</v>
      </c>
      <c r="EW37" s="177">
        <f t="shared" si="680"/>
        <v>-0.17741582975711201</v>
      </c>
      <c r="EX37" s="180">
        <v>12641.98</v>
      </c>
      <c r="EY37" s="177">
        <f t="shared" si="681"/>
        <v>-0.52726123700546002</v>
      </c>
      <c r="EZ37" s="180">
        <v>16389.5</v>
      </c>
      <c r="FA37" s="177">
        <f t="shared" si="682"/>
        <v>-0.34775947150588998</v>
      </c>
      <c r="FB37" s="180">
        <v>15936.76</v>
      </c>
      <c r="FC37" s="177">
        <f t="shared" si="683"/>
        <v>-0.37028765607712999</v>
      </c>
      <c r="FD37" s="180">
        <v>17695.29</v>
      </c>
      <c r="FE37" s="177">
        <f t="shared" ref="FE37:FI37" si="792">(FD37-FU37)/FU37</f>
        <v>-0.30366401699984302</v>
      </c>
      <c r="FF37" s="180">
        <v>14425.19</v>
      </c>
      <c r="FG37" s="177">
        <f t="shared" si="792"/>
        <v>-0.32441035968527498</v>
      </c>
      <c r="FH37" s="180">
        <v>13336.64</v>
      </c>
      <c r="FI37" s="177">
        <f t="shared" si="792"/>
        <v>-0.44119997134066602</v>
      </c>
      <c r="FJ37" s="180">
        <f t="shared" si="67"/>
        <v>151465.43340000001</v>
      </c>
      <c r="FK37" s="177">
        <f t="shared" si="685"/>
        <v>-0.48224429849934902</v>
      </c>
      <c r="FL37" s="93">
        <v>18488.71</v>
      </c>
      <c r="FM37" s="93">
        <v>28237</v>
      </c>
      <c r="FN37" s="361">
        <v>27082</v>
      </c>
      <c r="FO37" s="361">
        <v>23350</v>
      </c>
      <c r="FP37" s="361">
        <v>24973</v>
      </c>
      <c r="FQ37" s="361">
        <v>22603</v>
      </c>
      <c r="FR37" s="362" t="s">
        <v>2655</v>
      </c>
      <c r="FS37" s="255" t="s">
        <v>2656</v>
      </c>
      <c r="FT37" s="255" t="s">
        <v>2657</v>
      </c>
      <c r="FU37" s="255" t="s">
        <v>2658</v>
      </c>
      <c r="FV37" s="184">
        <f t="shared" ref="FV37:FZ37" si="793">(FU37-GW37)/GW37</f>
        <v>-0.10950009076006501</v>
      </c>
      <c r="FW37" s="255" t="s">
        <v>2659</v>
      </c>
      <c r="FX37" s="184">
        <f t="shared" si="793"/>
        <v>-9.7396009469056494E-2</v>
      </c>
      <c r="FY37" s="255" t="s">
        <v>2660</v>
      </c>
      <c r="FZ37" s="184">
        <f t="shared" si="793"/>
        <v>-0.18302354852876901</v>
      </c>
      <c r="GA37" s="185">
        <f t="shared" si="687"/>
        <v>292542.28000000003</v>
      </c>
      <c r="GB37" s="256">
        <f t="shared" si="688"/>
        <v>-0.11534005148309399</v>
      </c>
      <c r="GC37" s="186"/>
      <c r="GD37" s="152"/>
      <c r="GE37" s="96">
        <v>19293.68</v>
      </c>
      <c r="GF37" s="177">
        <f t="shared" ref="GF37:GJ37" si="794">(GE37-HH37)/HH37</f>
        <v>-0.277368339638768</v>
      </c>
      <c r="GG37" s="181">
        <v>34436.870000000003</v>
      </c>
      <c r="GH37" s="177">
        <f t="shared" si="794"/>
        <v>1.6418240403581901E-2</v>
      </c>
      <c r="GI37" s="181">
        <v>30180</v>
      </c>
      <c r="GJ37" s="177">
        <f t="shared" si="794"/>
        <v>1.5820273187662898E-2</v>
      </c>
      <c r="GK37" s="181">
        <v>25932.36</v>
      </c>
      <c r="GL37" s="177">
        <f t="shared" si="690"/>
        <v>3.2916898185489901E-2</v>
      </c>
      <c r="GM37" s="181">
        <v>27618.26</v>
      </c>
      <c r="GN37" s="177">
        <f t="shared" si="691"/>
        <v>1.0483789530991701E-2</v>
      </c>
      <c r="GO37" s="257">
        <v>25251.040000000001</v>
      </c>
      <c r="GP37" s="177">
        <f t="shared" ref="GP37:GT37" si="795">(GO37-HS37)/HS37</f>
        <v>-2.30828285531743E-4</v>
      </c>
      <c r="GQ37" s="181">
        <v>29821.93</v>
      </c>
      <c r="GR37" s="177">
        <f t="shared" si="795"/>
        <v>1.01482504937787E-2</v>
      </c>
      <c r="GS37" s="181">
        <v>28293.34</v>
      </c>
      <c r="GT37" s="177">
        <f t="shared" si="795"/>
        <v>1.36233671179845E-2</v>
      </c>
      <c r="GU37" s="181">
        <v>28449.759999999998</v>
      </c>
      <c r="GV37" s="177">
        <f t="shared" ref="GV37:GZ37" si="796">(GU37-HY37)/HY37</f>
        <v>-4.20353066001126E-2</v>
      </c>
      <c r="GW37" s="181">
        <v>28536.78</v>
      </c>
      <c r="GX37" s="177">
        <f t="shared" si="796"/>
        <v>3.3313079946322502E-2</v>
      </c>
      <c r="GY37" s="181">
        <v>23656</v>
      </c>
      <c r="GZ37" s="177">
        <f t="shared" si="796"/>
        <v>-2.49672838933713E-2</v>
      </c>
      <c r="HA37" s="181">
        <v>29213.29</v>
      </c>
      <c r="HB37" s="177">
        <f t="shared" si="694"/>
        <v>-4.9167570143253202E-2</v>
      </c>
      <c r="HC37" s="187">
        <f t="shared" si="695"/>
        <v>330683.31</v>
      </c>
      <c r="HD37" s="181">
        <f t="shared" si="696"/>
        <v>330683.31</v>
      </c>
      <c r="HE37" s="368"/>
      <c r="HF37" s="369"/>
      <c r="HG37" s="269"/>
      <c r="HH37" s="96">
        <v>26699.19</v>
      </c>
      <c r="HI37" s="151">
        <f t="shared" ref="HI37:HM37" si="797">(HH37-IJ37)/IJ37</f>
        <v>5.1777794760805802E-2</v>
      </c>
      <c r="HJ37" s="190">
        <v>33880.61</v>
      </c>
      <c r="HK37" s="151">
        <f t="shared" si="797"/>
        <v>-0.13394695546169799</v>
      </c>
      <c r="HL37" s="190">
        <v>29709.98</v>
      </c>
      <c r="HM37" s="193">
        <f t="shared" si="797"/>
        <v>-1.7697979782617099E-2</v>
      </c>
      <c r="HN37" s="258">
        <v>25105.95</v>
      </c>
      <c r="HO37" s="259">
        <f t="shared" si="698"/>
        <v>-4.09014001431049E-2</v>
      </c>
      <c r="HP37" s="258">
        <v>27331.72</v>
      </c>
      <c r="HQ37" s="259">
        <f t="shared" si="699"/>
        <v>-5.91992509866082E-2</v>
      </c>
      <c r="HR37" s="193"/>
      <c r="HS37" s="258">
        <v>25256.87</v>
      </c>
      <c r="HT37" s="259">
        <f t="shared" ref="HT37:HX37" si="798">(HS37-IT37)/IT37</f>
        <v>-5.2347834443622499E-3</v>
      </c>
      <c r="HU37" s="258">
        <v>29522.33</v>
      </c>
      <c r="HV37" s="259">
        <f t="shared" si="798"/>
        <v>2.1276559702272099E-4</v>
      </c>
      <c r="HW37" s="258">
        <v>27913.07</v>
      </c>
      <c r="HX37" s="192">
        <f t="shared" si="798"/>
        <v>3.2920606667941501E-3</v>
      </c>
      <c r="HY37" s="258">
        <v>29698.13</v>
      </c>
      <c r="HZ37" s="195">
        <f t="shared" ref="HZ37:ID37" si="799">(HY37-IZ37)/IZ37</f>
        <v>2.5162379036437099E-3</v>
      </c>
      <c r="IA37" s="258">
        <v>27616.78</v>
      </c>
      <c r="IB37" s="195">
        <f t="shared" si="799"/>
        <v>-6.5927915263493102E-3</v>
      </c>
      <c r="IC37" s="350">
        <v>24261.75</v>
      </c>
      <c r="ID37" s="242">
        <f t="shared" si="799"/>
        <v>-3.5751248521487399E-3</v>
      </c>
      <c r="IE37" s="350">
        <v>30723.91</v>
      </c>
      <c r="IF37" s="71">
        <f t="shared" si="702"/>
        <v>-2.7672673737084801E-2</v>
      </c>
      <c r="IG37" s="150">
        <f t="shared" si="703"/>
        <v>337720.29</v>
      </c>
      <c r="IH37" s="238"/>
      <c r="II37" s="152"/>
      <c r="IJ37" s="96">
        <v>25384.82</v>
      </c>
      <c r="IK37" s="177">
        <f t="shared" si="704"/>
        <v>-3.8313628465782297E-2</v>
      </c>
      <c r="IL37" s="181">
        <v>39120.71</v>
      </c>
      <c r="IM37" s="177">
        <f t="shared" si="705"/>
        <v>7.7235402900997202E-2</v>
      </c>
      <c r="IN37" s="181">
        <v>30245.26</v>
      </c>
      <c r="IO37" s="154">
        <f t="shared" si="706"/>
        <v>-5.5088812179993098E-2</v>
      </c>
      <c r="IP37" s="294">
        <v>26176.61</v>
      </c>
      <c r="IQ37" s="177">
        <f t="shared" si="707"/>
        <v>-8.0720502976456606E-3</v>
      </c>
      <c r="IR37" s="294">
        <v>29051.55</v>
      </c>
      <c r="IS37" s="177">
        <f t="shared" si="708"/>
        <v>-7.4434216564643704E-2</v>
      </c>
      <c r="IT37" s="294">
        <v>25389.78</v>
      </c>
      <c r="IU37" s="177">
        <f t="shared" si="709"/>
        <v>-0.10781178711174801</v>
      </c>
      <c r="IV37" s="294">
        <v>29516.05</v>
      </c>
      <c r="IW37" s="177">
        <f t="shared" si="710"/>
        <v>-2.02792227747929E-2</v>
      </c>
      <c r="IX37" s="261">
        <v>27821.48</v>
      </c>
      <c r="IY37" s="177">
        <f t="shared" si="711"/>
        <v>-5.1512627011968598E-2</v>
      </c>
      <c r="IZ37" s="261">
        <v>29623.59</v>
      </c>
      <c r="JA37" s="154">
        <f t="shared" si="712"/>
        <v>-8.2653955016722597E-2</v>
      </c>
      <c r="JB37" s="261">
        <v>27800.06</v>
      </c>
      <c r="JC37" s="151">
        <f t="shared" si="713"/>
        <v>-2.18660652885132E-2</v>
      </c>
      <c r="JD37" s="261">
        <v>24348.799999999999</v>
      </c>
      <c r="JE37" s="154">
        <f t="shared" si="714"/>
        <v>-2.41798990795494E-2</v>
      </c>
      <c r="JF37" s="261">
        <v>31598.32</v>
      </c>
      <c r="JG37" s="151">
        <f t="shared" si="715"/>
        <v>-0.26469827051807598</v>
      </c>
      <c r="JH37" s="85">
        <v>369055.075873558</v>
      </c>
      <c r="JI37" s="85">
        <v>26396.152375022801</v>
      </c>
      <c r="JJ37" s="85">
        <v>36315.841360809201</v>
      </c>
      <c r="JK37" s="85">
        <v>32008.574339963601</v>
      </c>
      <c r="JL37" s="85">
        <v>26389.628407844299</v>
      </c>
      <c r="JM37" s="85">
        <v>31387.882438967699</v>
      </c>
      <c r="JN37" s="85">
        <v>28457.874283954599</v>
      </c>
      <c r="JO37" s="85">
        <v>30127.002188925901</v>
      </c>
      <c r="JP37" s="85">
        <v>29332.472726920601</v>
      </c>
      <c r="JQ37" s="85">
        <v>32292.710217701999</v>
      </c>
      <c r="JR37" s="85">
        <v>28421.526964198401</v>
      </c>
      <c r="JS37" s="85">
        <v>24952.140232644098</v>
      </c>
      <c r="JT37" s="85">
        <v>42973.270336605099</v>
      </c>
    </row>
    <row r="38" spans="1:280" s="51" customFormat="1" ht="28.8">
      <c r="A38" s="415" t="s">
        <v>2661</v>
      </c>
      <c r="B38" s="106" t="s">
        <v>2536</v>
      </c>
      <c r="C38" s="215">
        <v>136.70240000000001</v>
      </c>
      <c r="D38" s="108">
        <f t="shared" ref="D38:H38" si="800">C38/R38-1</f>
        <v>-0.179455905382783</v>
      </c>
      <c r="E38" s="246">
        <v>146.6421</v>
      </c>
      <c r="F38" s="108">
        <f t="shared" si="800"/>
        <v>-9.7932915565294001E-2</v>
      </c>
      <c r="G38" s="246">
        <v>136.57079999999999</v>
      </c>
      <c r="H38" s="108">
        <f t="shared" si="800"/>
        <v>-0.126736589567323</v>
      </c>
      <c r="I38" s="246">
        <v>136.31219999999999</v>
      </c>
      <c r="J38" s="108">
        <f t="shared" ref="J38:N38" si="801">I38/X38-1</f>
        <v>-0.14017110514394099</v>
      </c>
      <c r="K38" s="246">
        <v>142.73339999999999</v>
      </c>
      <c r="L38" s="108">
        <f t="shared" si="801"/>
        <v>-7.27924697445093E-2</v>
      </c>
      <c r="M38" s="246">
        <v>133.5838</v>
      </c>
      <c r="N38" s="108">
        <f t="shared" si="801"/>
        <v>-0.112367561605241</v>
      </c>
      <c r="O38" s="107">
        <f t="shared" si="4"/>
        <v>832.54470000000003</v>
      </c>
      <c r="P38" s="108">
        <f t="shared" si="5"/>
        <v>-0.122270579383122</v>
      </c>
      <c r="Q38" s="108"/>
      <c r="R38" s="107">
        <v>166.59970000000001</v>
      </c>
      <c r="S38" s="108">
        <f t="shared" ref="S38:W38" si="802">R38/AS38-1</f>
        <v>0.103277853677014</v>
      </c>
      <c r="T38" s="107">
        <v>162.56229999999999</v>
      </c>
      <c r="U38" s="108">
        <f t="shared" si="802"/>
        <v>7.1770558900395895E-2</v>
      </c>
      <c r="V38" s="215">
        <v>156.3913</v>
      </c>
      <c r="W38" s="108">
        <f t="shared" si="802"/>
        <v>0.12775491455194801</v>
      </c>
      <c r="X38" s="215">
        <v>158.5341</v>
      </c>
      <c r="Y38" s="108">
        <f t="shared" ref="Y38:AC38" si="803">X38/AY38-1</f>
        <v>0.124477336902515</v>
      </c>
      <c r="Z38" s="246">
        <v>153.93899999999999</v>
      </c>
      <c r="AA38" s="108">
        <f t="shared" si="803"/>
        <v>0.103384359994925</v>
      </c>
      <c r="AB38" s="246">
        <v>150.49449999999999</v>
      </c>
      <c r="AC38" s="108">
        <f t="shared" si="803"/>
        <v>0.11309042174725301</v>
      </c>
      <c r="AD38" s="246">
        <v>145.77170000000001</v>
      </c>
      <c r="AE38" s="108">
        <f t="shared" ref="AE38:AI38" si="804">AD38/BE38-1</f>
        <v>0.11315704670516399</v>
      </c>
      <c r="AF38" s="246">
        <v>146.7911</v>
      </c>
      <c r="AG38" s="108">
        <f t="shared" si="804"/>
        <v>-6.1248908827545301E-2</v>
      </c>
      <c r="AH38" s="246">
        <v>151.28370000000001</v>
      </c>
      <c r="AI38" s="108">
        <f t="shared" si="804"/>
        <v>-0.188739477412567</v>
      </c>
      <c r="AJ38" s="202">
        <v>156.92259999999999</v>
      </c>
      <c r="AK38" s="108">
        <f t="shared" ref="AK38:AO38" si="805">AJ38/BK38-1</f>
        <v>-0.22621305317305601</v>
      </c>
      <c r="AL38" s="246">
        <v>149.90790000000001</v>
      </c>
      <c r="AM38" s="108">
        <f t="shared" si="805"/>
        <v>-0.136593600646916</v>
      </c>
      <c r="AN38" s="246">
        <v>145.35669999999999</v>
      </c>
      <c r="AO38" s="108">
        <f t="shared" si="805"/>
        <v>-0.110390357528866</v>
      </c>
      <c r="AP38" s="109">
        <f t="shared" si="14"/>
        <v>1844.5545999999999</v>
      </c>
      <c r="AQ38" s="108">
        <f t="shared" si="15"/>
        <v>-1.3964300523666E-2</v>
      </c>
      <c r="AR38" s="110"/>
      <c r="AS38" s="216">
        <v>151.0043</v>
      </c>
      <c r="AT38" s="111">
        <v>-8.3243936984832706E-2</v>
      </c>
      <c r="AU38" s="217">
        <v>151.6764</v>
      </c>
      <c r="AV38" s="111">
        <f t="shared" ref="AV38:AZ38" si="806">AU38/BV38-1</f>
        <v>-0.124425404965748</v>
      </c>
      <c r="AW38" s="217">
        <v>138.67490000000001</v>
      </c>
      <c r="AX38" s="111">
        <f t="shared" si="806"/>
        <v>-0.18289110922427801</v>
      </c>
      <c r="AY38" s="115">
        <v>140.9847</v>
      </c>
      <c r="AZ38" s="111">
        <f t="shared" si="806"/>
        <v>-0.16656252493933299</v>
      </c>
      <c r="BA38" s="218">
        <v>139.5153</v>
      </c>
      <c r="BB38" s="111">
        <f t="shared" ref="BB38:BF38" si="807">BA38/CB38-1</f>
        <v>-0.133427579571507</v>
      </c>
      <c r="BC38" s="219">
        <v>135.20419999999999</v>
      </c>
      <c r="BD38" s="111">
        <f t="shared" si="807"/>
        <v>-0.139222051529202</v>
      </c>
      <c r="BE38" s="219">
        <v>130.95339999999999</v>
      </c>
      <c r="BF38" s="111">
        <f t="shared" si="807"/>
        <v>-0.16155051823092101</v>
      </c>
      <c r="BG38" s="219">
        <v>156.36850000000001</v>
      </c>
      <c r="BH38" s="111">
        <f t="shared" ref="BH38:BL38" si="808">BG38/CH38-1</f>
        <v>1.06593036550708E-2</v>
      </c>
      <c r="BI38" s="219">
        <v>186.47980000000001</v>
      </c>
      <c r="BJ38" s="111">
        <f t="shared" si="808"/>
        <v>0.25078593414317901</v>
      </c>
      <c r="BK38" s="219">
        <v>202.79820000000001</v>
      </c>
      <c r="BL38" s="111">
        <f t="shared" si="808"/>
        <v>0.35357258230301603</v>
      </c>
      <c r="BM38" s="219">
        <v>173.62379999999999</v>
      </c>
      <c r="BN38" s="111">
        <f t="shared" si="415"/>
        <v>0.22186128145544801</v>
      </c>
      <c r="BO38" s="219">
        <v>163.3938</v>
      </c>
      <c r="BP38" s="111">
        <f t="shared" si="416"/>
        <v>0.168167444640417</v>
      </c>
      <c r="BQ38" s="110">
        <f t="shared" si="24"/>
        <v>1870.6773000000001</v>
      </c>
      <c r="BR38" s="111">
        <f t="shared" si="399"/>
        <v>-8.4812533262819106E-3</v>
      </c>
      <c r="BS38" s="114"/>
      <c r="BT38" s="216">
        <v>164.7159</v>
      </c>
      <c r="BU38" s="111">
        <f t="shared" si="25"/>
        <v>-0.137955198931523</v>
      </c>
      <c r="BV38" s="216">
        <v>173.23070000000001</v>
      </c>
      <c r="BW38" s="370">
        <f t="shared" si="26"/>
        <v>-0.12674607231398499</v>
      </c>
      <c r="BX38" s="371">
        <v>169.7141</v>
      </c>
      <c r="BY38" s="111">
        <f t="shared" si="27"/>
        <v>-2.5353071978903002E-2</v>
      </c>
      <c r="BZ38" s="116">
        <v>169.16050000000001</v>
      </c>
      <c r="CA38" s="111">
        <v>0.17829002176026901</v>
      </c>
      <c r="CB38" s="222">
        <v>160.9967</v>
      </c>
      <c r="CC38" s="111">
        <f t="shared" si="29"/>
        <v>0.10668983659836399</v>
      </c>
      <c r="CD38" s="222">
        <v>157.07210000000001</v>
      </c>
      <c r="CE38" s="111">
        <f t="shared" si="30"/>
        <v>3.2795605597944401E-2</v>
      </c>
      <c r="CF38" s="223">
        <v>156.18520000000001</v>
      </c>
      <c r="CG38" s="111">
        <f t="shared" si="31"/>
        <v>-6.0843330174816801E-3</v>
      </c>
      <c r="CH38" s="110">
        <v>154.7193</v>
      </c>
      <c r="CI38" s="111">
        <f t="shared" si="33"/>
        <v>3.9204464715008004E-3</v>
      </c>
      <c r="CJ38" s="110">
        <f>125.6761+CJ40</f>
        <v>149.09010000000001</v>
      </c>
      <c r="CK38" s="111">
        <f t="shared" si="34"/>
        <v>-4.8243410515214698E-2</v>
      </c>
      <c r="CL38" s="110">
        <f>128.6553+CL40</f>
        <v>149.8244</v>
      </c>
      <c r="CM38" s="111">
        <f t="shared" si="35"/>
        <v>1.85627509247954E-3</v>
      </c>
      <c r="CN38" s="110">
        <v>142.09780000000001</v>
      </c>
      <c r="CO38" s="111">
        <f t="shared" si="36"/>
        <v>0.48056018346310603</v>
      </c>
      <c r="CP38" s="115">
        <v>139.87190000000001</v>
      </c>
      <c r="CQ38" s="111">
        <f t="shared" si="37"/>
        <v>0.30197690783986703</v>
      </c>
      <c r="CR38" s="117">
        <f t="shared" si="38"/>
        <v>1886.6786999999999</v>
      </c>
      <c r="CS38" s="111">
        <f t="shared" si="39"/>
        <v>3.3479595326299398E-2</v>
      </c>
      <c r="CT38" s="118">
        <f t="shared" si="40"/>
        <v>-1.5664563420404801E-2</v>
      </c>
      <c r="CU38" s="118"/>
      <c r="CV38" s="225">
        <v>191.07579999999999</v>
      </c>
      <c r="CW38" s="216">
        <v>198.37379999999999</v>
      </c>
      <c r="CX38" s="216">
        <v>174.12880000000001</v>
      </c>
      <c r="CY38" s="216">
        <v>143.56440000000001</v>
      </c>
      <c r="CZ38" s="110">
        <v>145.4759</v>
      </c>
      <c r="DA38" s="110">
        <v>152.08439999999999</v>
      </c>
      <c r="DB38" s="110">
        <v>157.1413</v>
      </c>
      <c r="DC38" s="110">
        <v>154.11510000000001</v>
      </c>
      <c r="DD38" s="110">
        <v>156.6473</v>
      </c>
      <c r="DE38" s="110">
        <v>149.54679999999999</v>
      </c>
      <c r="DF38" s="110">
        <v>95.975700000000003</v>
      </c>
      <c r="DG38" s="110">
        <v>107.43040000000001</v>
      </c>
      <c r="DH38" s="115">
        <v>1825.5597</v>
      </c>
      <c r="DI38" s="121">
        <v>-0.21757715549158599</v>
      </c>
      <c r="DJ38" s="122"/>
      <c r="DK38" s="226">
        <v>195.83090000000001</v>
      </c>
      <c r="DL38" s="124">
        <f t="shared" si="671"/>
        <v>-0.118804877576853</v>
      </c>
      <c r="DM38" s="312">
        <v>236.24879999999999</v>
      </c>
      <c r="DN38" s="313"/>
      <c r="DO38" s="312">
        <v>213.25989999999999</v>
      </c>
      <c r="DP38" s="126">
        <f t="shared" si="43"/>
        <v>10.847772222222201</v>
      </c>
      <c r="DQ38" s="127">
        <f t="shared" si="44"/>
        <v>645.33960000000002</v>
      </c>
      <c r="DR38" s="312">
        <v>210.53970000000001</v>
      </c>
      <c r="DS38" s="126">
        <f t="shared" ref="DS38:DW38" si="809">(DR38-ER38)/ER38</f>
        <v>0.16997569354528599</v>
      </c>
      <c r="DT38" s="312">
        <v>222.23330000000001</v>
      </c>
      <c r="DU38" s="126">
        <f t="shared" si="809"/>
        <v>0.45250522875817001</v>
      </c>
      <c r="DV38" s="312">
        <v>203.1977</v>
      </c>
      <c r="DW38" s="126">
        <f t="shared" si="809"/>
        <v>0.294252866242038</v>
      </c>
      <c r="DX38" s="312">
        <v>200.4787</v>
      </c>
      <c r="DY38" s="126">
        <f t="shared" ref="DY38:EC38" si="810">(DX38-EX38)/EX38</f>
        <v>0.27693439490445898</v>
      </c>
      <c r="DZ38" s="312">
        <v>148.3964</v>
      </c>
      <c r="EA38" s="126">
        <f t="shared" si="810"/>
        <v>-0.14801184544881499</v>
      </c>
      <c r="EB38" s="312">
        <v>171.56540000000001</v>
      </c>
      <c r="EC38" s="126">
        <f t="shared" si="810"/>
        <v>-7.6859419197340698E-2</v>
      </c>
      <c r="ED38" s="312">
        <v>177.2809</v>
      </c>
      <c r="EE38" s="126">
        <f t="shared" ref="EE38:EI38" si="811">(ED38-FD38)/FD38</f>
        <v>-0.106890480280707</v>
      </c>
      <c r="EF38" s="312">
        <v>176.02520000000001</v>
      </c>
      <c r="EG38" s="126">
        <f t="shared" si="811"/>
        <v>-3.7983815301846698E-2</v>
      </c>
      <c r="EH38" s="312">
        <v>178.1568</v>
      </c>
      <c r="EI38" s="126">
        <f t="shared" si="811"/>
        <v>-1.8175325204954601E-2</v>
      </c>
      <c r="EJ38" s="125">
        <f t="shared" si="225"/>
        <v>2333.2136999999998</v>
      </c>
      <c r="EK38" s="126">
        <f t="shared" si="52"/>
        <v>4.1191622803105198E-2</v>
      </c>
      <c r="EL38" s="314">
        <v>653</v>
      </c>
      <c r="EM38" s="126">
        <f t="shared" si="675"/>
        <v>-9.30555555555556E-2</v>
      </c>
      <c r="EN38" s="312">
        <v>0</v>
      </c>
      <c r="EO38" s="126">
        <f t="shared" si="676"/>
        <v>-1</v>
      </c>
      <c r="EP38" s="312">
        <v>18</v>
      </c>
      <c r="EQ38" s="126">
        <f t="shared" si="677"/>
        <v>-0.97428571428571398</v>
      </c>
      <c r="ER38" s="312">
        <v>179.9522</v>
      </c>
      <c r="ES38" s="126">
        <f t="shared" si="678"/>
        <v>-0.72315046153846196</v>
      </c>
      <c r="ET38" s="312">
        <v>153</v>
      </c>
      <c r="EU38" s="126">
        <f t="shared" si="679"/>
        <v>-0.76747720364741601</v>
      </c>
      <c r="EV38" s="312">
        <v>157</v>
      </c>
      <c r="EW38" s="126">
        <f t="shared" si="680"/>
        <v>-0.74595469255663405</v>
      </c>
      <c r="EX38" s="312">
        <v>157</v>
      </c>
      <c r="EY38" s="126">
        <f t="shared" si="681"/>
        <v>-0.740495867768595</v>
      </c>
      <c r="EZ38" s="312">
        <v>174.17660000000001</v>
      </c>
      <c r="FA38" s="126">
        <f t="shared" si="682"/>
        <v>-0.697084173913043</v>
      </c>
      <c r="FB38" s="312">
        <v>185.84970000000001</v>
      </c>
      <c r="FC38" s="126">
        <f t="shared" si="683"/>
        <v>-0.71407738461538495</v>
      </c>
      <c r="FD38" s="312">
        <v>198.49850000000001</v>
      </c>
      <c r="FE38" s="126">
        <f t="shared" ref="FE38:FI38" si="812">(FD38-FU38)/FU38</f>
        <v>-0.71764082503556204</v>
      </c>
      <c r="FF38" s="312">
        <v>182.9753</v>
      </c>
      <c r="FG38" s="126">
        <f t="shared" si="812"/>
        <v>-0.70910127186009497</v>
      </c>
      <c r="FH38" s="312">
        <v>181.45480000000001</v>
      </c>
      <c r="FI38" s="126">
        <f t="shared" si="812"/>
        <v>-0.71736012461059195</v>
      </c>
      <c r="FJ38" s="129">
        <f t="shared" si="67"/>
        <v>2240.9070999999999</v>
      </c>
      <c r="FK38" s="126">
        <f t="shared" si="685"/>
        <v>-0.71572915133832304</v>
      </c>
      <c r="FL38" s="67">
        <v>720</v>
      </c>
      <c r="FM38" s="67">
        <v>733</v>
      </c>
      <c r="FN38" s="67">
        <v>700</v>
      </c>
      <c r="FO38" s="67">
        <v>650</v>
      </c>
      <c r="FP38" s="358">
        <v>658</v>
      </c>
      <c r="FQ38" s="358">
        <v>618</v>
      </c>
      <c r="FR38" s="359" t="s">
        <v>2662</v>
      </c>
      <c r="FS38" s="132" t="s">
        <v>2663</v>
      </c>
      <c r="FT38" s="130">
        <v>650</v>
      </c>
      <c r="FU38" s="130">
        <v>703</v>
      </c>
      <c r="FV38" s="133">
        <f t="shared" ref="FV38:FZ38" si="813">(FU38-GW38)/GW38</f>
        <v>-0.12995049504950501</v>
      </c>
      <c r="FW38" s="130">
        <v>629</v>
      </c>
      <c r="FX38" s="133">
        <f t="shared" si="813"/>
        <v>-0.107801418439716</v>
      </c>
      <c r="FY38" s="130">
        <v>642</v>
      </c>
      <c r="FZ38" s="133">
        <f t="shared" si="813"/>
        <v>-0.11448275862069</v>
      </c>
      <c r="GA38" s="134">
        <f t="shared" si="687"/>
        <v>7883</v>
      </c>
      <c r="GB38" s="135">
        <f t="shared" si="688"/>
        <v>-0.16209608843537399</v>
      </c>
      <c r="GC38" s="79"/>
      <c r="GD38" s="458" t="s">
        <v>2664</v>
      </c>
      <c r="GE38" s="137">
        <v>850</v>
      </c>
      <c r="GF38" s="133">
        <f t="shared" ref="GF38:GJ38" si="814">(GE38-HH38)/HH38</f>
        <v>0</v>
      </c>
      <c r="GG38" s="130">
        <v>857</v>
      </c>
      <c r="GH38" s="133">
        <f t="shared" si="814"/>
        <v>-9.7894736842105298E-2</v>
      </c>
      <c r="GI38" s="130">
        <v>938</v>
      </c>
      <c r="GJ38" s="133">
        <f t="shared" si="814"/>
        <v>2.8508771929824601E-2</v>
      </c>
      <c r="GK38" s="372">
        <v>776</v>
      </c>
      <c r="GL38" s="133">
        <f t="shared" si="690"/>
        <v>0</v>
      </c>
      <c r="GM38" s="372">
        <v>784</v>
      </c>
      <c r="GN38" s="133">
        <f t="shared" si="691"/>
        <v>-5.1995163240628799E-2</v>
      </c>
      <c r="GO38" s="231">
        <v>763</v>
      </c>
      <c r="GP38" s="133">
        <f t="shared" ref="GP38:GT38" si="815">(GO38-HS38)/HS38</f>
        <v>-3.7831021437578799E-2</v>
      </c>
      <c r="GQ38" s="130">
        <v>750</v>
      </c>
      <c r="GR38" s="133">
        <f t="shared" si="815"/>
        <v>-3.8461538461538498E-2</v>
      </c>
      <c r="GS38" s="130">
        <v>700</v>
      </c>
      <c r="GT38" s="133">
        <f t="shared" si="815"/>
        <v>-6.4171122994652399E-2</v>
      </c>
      <c r="GU38" s="130">
        <v>752</v>
      </c>
      <c r="GV38" s="133">
        <f t="shared" ref="GV38:GZ38" si="816">(GU38-HY38)/HY38</f>
        <v>-4.08163265306122E-2</v>
      </c>
      <c r="GW38" s="130">
        <v>808</v>
      </c>
      <c r="GX38" s="133">
        <f t="shared" si="816"/>
        <v>-4.3786982248520699E-2</v>
      </c>
      <c r="GY38" s="130">
        <v>705</v>
      </c>
      <c r="GZ38" s="133">
        <f t="shared" si="816"/>
        <v>-6.9920844327176795E-2</v>
      </c>
      <c r="HA38" s="130">
        <v>725</v>
      </c>
      <c r="HB38" s="133">
        <f t="shared" si="694"/>
        <v>-9.60099750623441E-2</v>
      </c>
      <c r="HC38" s="130">
        <f t="shared" si="695"/>
        <v>9408</v>
      </c>
      <c r="HD38" s="130">
        <f t="shared" si="696"/>
        <v>9408</v>
      </c>
      <c r="HE38" s="366"/>
      <c r="HF38" s="367"/>
      <c r="HG38" s="263"/>
      <c r="HH38" s="137">
        <v>850</v>
      </c>
      <c r="HI38" s="138">
        <f t="shared" ref="HI38:HM38" si="817">(HH38-IJ38)/IJ38</f>
        <v>1.31108462455304E-2</v>
      </c>
      <c r="HJ38" s="233">
        <v>950</v>
      </c>
      <c r="HK38" s="138">
        <f t="shared" si="817"/>
        <v>-0.17030567685589501</v>
      </c>
      <c r="HL38" s="233">
        <v>912</v>
      </c>
      <c r="HM38" s="237">
        <f t="shared" si="817"/>
        <v>-4.8016701461377903E-2</v>
      </c>
      <c r="HN38" s="235">
        <v>776</v>
      </c>
      <c r="HO38" s="236">
        <f t="shared" si="698"/>
        <v>-5.3658536585365901E-2</v>
      </c>
      <c r="HP38" s="235">
        <v>827</v>
      </c>
      <c r="HQ38" s="236">
        <f t="shared" si="699"/>
        <v>-3.7252619324796302E-2</v>
      </c>
      <c r="HR38" s="237"/>
      <c r="HS38" s="235">
        <v>793</v>
      </c>
      <c r="HT38" s="236">
        <f t="shared" ref="HT38:HX38" si="818">(HS38-IT38)/IT38</f>
        <v>-2.3399014778325102E-2</v>
      </c>
      <c r="HU38" s="235">
        <v>780</v>
      </c>
      <c r="HV38" s="236">
        <f t="shared" si="818"/>
        <v>-5.22478736330498E-2</v>
      </c>
      <c r="HW38" s="235">
        <v>748</v>
      </c>
      <c r="HX38" s="149">
        <f t="shared" si="818"/>
        <v>-1.9659239842726099E-2</v>
      </c>
      <c r="HY38" s="235">
        <v>784</v>
      </c>
      <c r="HZ38" s="149">
        <f t="shared" ref="HZ38:ID38" si="819">(HY38-IZ38)/IZ38</f>
        <v>-2.1223470661672902E-2</v>
      </c>
      <c r="IA38" s="235">
        <v>845</v>
      </c>
      <c r="IB38" s="135">
        <f t="shared" si="819"/>
        <v>-8.2159624413145494E-3</v>
      </c>
      <c r="IC38" s="235">
        <v>758</v>
      </c>
      <c r="ID38" s="149">
        <f t="shared" si="819"/>
        <v>5.1317614424410497E-2</v>
      </c>
      <c r="IE38" s="235">
        <v>802</v>
      </c>
      <c r="IF38" s="71">
        <f t="shared" si="702"/>
        <v>3.8860103626942998E-2</v>
      </c>
      <c r="IG38" s="150">
        <f t="shared" si="703"/>
        <v>9825</v>
      </c>
      <c r="IH38" s="295"/>
      <c r="II38" s="80"/>
      <c r="IJ38" s="317">
        <v>839</v>
      </c>
      <c r="IK38" s="68">
        <f t="shared" si="704"/>
        <v>2.5672371638141699E-2</v>
      </c>
      <c r="IL38" s="187">
        <v>1145</v>
      </c>
      <c r="IM38" s="68">
        <f t="shared" si="705"/>
        <v>1.40281271033333E-2</v>
      </c>
      <c r="IN38" s="345">
        <v>958</v>
      </c>
      <c r="IO38" s="154">
        <f t="shared" si="706"/>
        <v>2.0234291799786999E-2</v>
      </c>
      <c r="IP38" s="346">
        <v>820</v>
      </c>
      <c r="IQ38" s="68">
        <f t="shared" si="707"/>
        <v>6.13496932515337E-3</v>
      </c>
      <c r="IR38" s="346">
        <v>859</v>
      </c>
      <c r="IS38" s="68">
        <f t="shared" si="708"/>
        <v>8.2159624413145494E-3</v>
      </c>
      <c r="IT38" s="346">
        <v>812</v>
      </c>
      <c r="IU38" s="184">
        <f t="shared" si="709"/>
        <v>1.7543859649122799E-2</v>
      </c>
      <c r="IV38" s="346">
        <v>823</v>
      </c>
      <c r="IW38" s="184">
        <f t="shared" si="710"/>
        <v>-1.55502392344498E-2</v>
      </c>
      <c r="IX38" s="241">
        <v>763</v>
      </c>
      <c r="IY38" s="184">
        <f t="shared" si="711"/>
        <v>7.9260237780713304E-3</v>
      </c>
      <c r="IZ38" s="241">
        <v>801</v>
      </c>
      <c r="JA38" s="242">
        <f t="shared" si="712"/>
        <v>-2.5547445255474501E-2</v>
      </c>
      <c r="JB38" s="241">
        <v>852</v>
      </c>
      <c r="JC38" s="151">
        <f t="shared" si="713"/>
        <v>-2.1814006888633799E-2</v>
      </c>
      <c r="JD38" s="231">
        <v>721</v>
      </c>
      <c r="JE38" s="159">
        <f t="shared" si="714"/>
        <v>-2.18025424993556E-2</v>
      </c>
      <c r="JF38" s="245">
        <v>772</v>
      </c>
      <c r="JG38" s="159">
        <f t="shared" si="715"/>
        <v>-6.5375302663438301E-2</v>
      </c>
      <c r="JH38" s="308">
        <v>10200.23</v>
      </c>
      <c r="JI38" s="308">
        <v>818</v>
      </c>
      <c r="JJ38" s="308">
        <v>1129.1600000000001</v>
      </c>
      <c r="JK38" s="308">
        <v>939</v>
      </c>
      <c r="JL38" s="308">
        <v>815</v>
      </c>
      <c r="JM38" s="308">
        <v>852</v>
      </c>
      <c r="JN38" s="308">
        <v>798</v>
      </c>
      <c r="JO38" s="308">
        <v>836</v>
      </c>
      <c r="JP38" s="308">
        <v>757</v>
      </c>
      <c r="JQ38" s="308">
        <v>822</v>
      </c>
      <c r="JR38" s="308">
        <v>871</v>
      </c>
      <c r="JS38" s="308">
        <v>737.07</v>
      </c>
      <c r="JT38" s="308">
        <v>826</v>
      </c>
    </row>
    <row r="39" spans="1:280" ht="28.8">
      <c r="A39" s="417"/>
      <c r="B39" s="160" t="s">
        <v>2539</v>
      </c>
      <c r="C39" s="246">
        <v>7888.0718999999999</v>
      </c>
      <c r="D39" s="108">
        <f t="shared" ref="D39:H39" si="820">C39/R39-1</f>
        <v>-8.8369013302629695E-2</v>
      </c>
      <c r="E39" s="246">
        <v>9890.8953999999994</v>
      </c>
      <c r="F39" s="108">
        <f t="shared" si="820"/>
        <v>0.114481402916049</v>
      </c>
      <c r="G39" s="246">
        <v>9258.3636000000006</v>
      </c>
      <c r="H39" s="108">
        <f t="shared" si="820"/>
        <v>6.87122063091785E-2</v>
      </c>
      <c r="I39" s="246">
        <v>9236.1468000000004</v>
      </c>
      <c r="J39" s="108">
        <f t="shared" ref="J39:N39" si="821">I39/X39-1</f>
        <v>3.7252874068862702E-3</v>
      </c>
      <c r="K39" s="246">
        <v>9544.8729000000003</v>
      </c>
      <c r="L39" s="108">
        <f t="shared" si="821"/>
        <v>6.2404950639251902E-2</v>
      </c>
      <c r="M39" s="246">
        <v>9053.1280000000006</v>
      </c>
      <c r="N39" s="108">
        <f t="shared" si="821"/>
        <v>5.4127389488043E-2</v>
      </c>
      <c r="O39" s="107">
        <f t="shared" si="4"/>
        <v>54871.478600000002</v>
      </c>
      <c r="P39" s="108">
        <f t="shared" si="5"/>
        <v>3.59942900901749E-2</v>
      </c>
      <c r="Q39" s="108"/>
      <c r="R39" s="162">
        <v>8652.7026999999998</v>
      </c>
      <c r="S39" s="199">
        <f t="shared" ref="S39:W39" si="822">R39/AS39-1</f>
        <v>0.267291043395115</v>
      </c>
      <c r="T39" s="249">
        <v>8874.8860000000004</v>
      </c>
      <c r="U39" s="200">
        <f t="shared" si="822"/>
        <v>0.22018191131804701</v>
      </c>
      <c r="V39" s="267">
        <v>8663.1026999999995</v>
      </c>
      <c r="W39" s="200">
        <f t="shared" si="822"/>
        <v>0.238947473182783</v>
      </c>
      <c r="X39" s="267">
        <v>9201.8672000000006</v>
      </c>
      <c r="Y39" s="200">
        <f t="shared" ref="Y39:AC39" si="823">X39/AY39-1</f>
        <v>0.25994049823903598</v>
      </c>
      <c r="Z39" s="246">
        <v>8984.2134999999998</v>
      </c>
      <c r="AA39" s="200">
        <f t="shared" si="823"/>
        <v>0.249525371751042</v>
      </c>
      <c r="AB39" s="246">
        <v>8588.2674999999999</v>
      </c>
      <c r="AC39" s="200">
        <f t="shared" si="823"/>
        <v>0.28076243196385198</v>
      </c>
      <c r="AD39" s="246">
        <v>8528.6378999999997</v>
      </c>
      <c r="AE39" s="200">
        <f t="shared" ref="AE39:AI39" si="824">AD39/BE39-1</f>
        <v>0.287825656185902</v>
      </c>
      <c r="AF39" s="246">
        <v>8864.1288000000004</v>
      </c>
      <c r="AG39" s="200">
        <f t="shared" si="824"/>
        <v>-2.4461943662219099E-2</v>
      </c>
      <c r="AH39" s="246">
        <v>8956.6383000000005</v>
      </c>
      <c r="AI39" s="200">
        <f t="shared" si="824"/>
        <v>-0.16075900508829999</v>
      </c>
      <c r="AJ39" s="246">
        <v>9643.3971000000001</v>
      </c>
      <c r="AK39" s="200">
        <f t="shared" ref="AK39:AO39" si="825">AJ39/BK39-1</f>
        <v>-0.16804023810479199</v>
      </c>
      <c r="AL39" s="246">
        <v>8993.5854999999992</v>
      </c>
      <c r="AM39" s="200">
        <f t="shared" si="825"/>
        <v>-6.2877376219141495E-2</v>
      </c>
      <c r="AN39" s="246">
        <v>8330.8369000000002</v>
      </c>
      <c r="AO39" s="200">
        <f t="shared" si="825"/>
        <v>-2.2404519140047801E-2</v>
      </c>
      <c r="AP39" s="109">
        <f t="shared" si="14"/>
        <v>106282.2641</v>
      </c>
      <c r="AQ39" s="108">
        <f t="shared" si="15"/>
        <v>8.0282993597023997E-2</v>
      </c>
      <c r="AR39" s="110"/>
      <c r="AS39" s="247">
        <v>6827.7155000000002</v>
      </c>
      <c r="AT39" s="108">
        <v>-0.15682365248216901</v>
      </c>
      <c r="AU39" s="246">
        <v>7273.4121999999998</v>
      </c>
      <c r="AV39" s="163">
        <f t="shared" ref="AV39:AZ39" si="826">AU39/BV39-1</f>
        <v>-0.19353887949038001</v>
      </c>
      <c r="AW39" s="246">
        <v>6992.3082999999997</v>
      </c>
      <c r="AX39" s="163">
        <f t="shared" si="826"/>
        <v>-0.20127918773492201</v>
      </c>
      <c r="AY39" s="166">
        <v>7303.4141</v>
      </c>
      <c r="AZ39" s="163">
        <f t="shared" si="826"/>
        <v>-0.15422184854502</v>
      </c>
      <c r="BA39" s="251">
        <v>7190.1009000000004</v>
      </c>
      <c r="BB39" s="163">
        <f t="shared" ref="BB39:BF39" si="827">BA39/CB39-1</f>
        <v>-0.12584677845806899</v>
      </c>
      <c r="BC39" s="166">
        <v>6705.5897999999997</v>
      </c>
      <c r="BD39" s="163">
        <f t="shared" si="827"/>
        <v>-0.108844149195313</v>
      </c>
      <c r="BE39" s="166">
        <v>6622.5096999999996</v>
      </c>
      <c r="BF39" s="163">
        <f t="shared" si="827"/>
        <v>-0.12999954112387299</v>
      </c>
      <c r="BG39" s="166">
        <v>9086.3997999999992</v>
      </c>
      <c r="BH39" s="163">
        <f t="shared" ref="BH39:BL39" si="828">BG39/CH39-1</f>
        <v>0.17094327599043699</v>
      </c>
      <c r="BI39" s="166">
        <v>10672.3079</v>
      </c>
      <c r="BJ39" s="163">
        <f t="shared" si="828"/>
        <v>0.49819624313703897</v>
      </c>
      <c r="BK39" s="166">
        <v>11591.1821</v>
      </c>
      <c r="BL39" s="163">
        <f t="shared" si="828"/>
        <v>0.59118823927882902</v>
      </c>
      <c r="BM39" s="166">
        <v>9597.0210000000006</v>
      </c>
      <c r="BN39" s="163">
        <f t="shared" si="415"/>
        <v>0.41994344000512401</v>
      </c>
      <c r="BO39" s="166">
        <v>8521.7628999999997</v>
      </c>
      <c r="BP39" s="163">
        <f t="shared" si="416"/>
        <v>0.34417773609375402</v>
      </c>
      <c r="BQ39" s="107">
        <f t="shared" si="24"/>
        <v>98383.724199999997</v>
      </c>
      <c r="BR39" s="108">
        <f t="shared" si="399"/>
        <v>5.6362984638760799E-2</v>
      </c>
      <c r="BS39" s="165"/>
      <c r="BT39" s="247">
        <v>8097.6126999999997</v>
      </c>
      <c r="BU39" s="163">
        <f t="shared" si="25"/>
        <v>-0.32141036442140403</v>
      </c>
      <c r="BV39" s="247">
        <v>9018.9248000000007</v>
      </c>
      <c r="BW39" s="373">
        <f t="shared" si="26"/>
        <v>-0.29518003216737898</v>
      </c>
      <c r="BX39" s="374">
        <v>8754.3834999999999</v>
      </c>
      <c r="BY39" s="108">
        <f t="shared" si="27"/>
        <v>-1.7144596687673201E-2</v>
      </c>
      <c r="BZ39" s="167">
        <v>8635.1416000000008</v>
      </c>
      <c r="CA39" s="108">
        <v>0.24517337042500001</v>
      </c>
      <c r="CB39" s="202">
        <v>8225.2181</v>
      </c>
      <c r="CC39" s="108">
        <f t="shared" si="29"/>
        <v>0.18452311312703701</v>
      </c>
      <c r="CD39" s="202">
        <v>7524.5982999999997</v>
      </c>
      <c r="CE39" s="108">
        <f t="shared" si="30"/>
        <v>-2.51855999958337E-2</v>
      </c>
      <c r="CF39" s="246">
        <v>7612.0761000000002</v>
      </c>
      <c r="CG39" s="108">
        <f t="shared" si="31"/>
        <v>-5.2199361720176599E-2</v>
      </c>
      <c r="CH39" s="107">
        <v>7759.8975</v>
      </c>
      <c r="CI39" s="108">
        <f t="shared" si="33"/>
        <v>1.58168099429257E-3</v>
      </c>
      <c r="CJ39" s="107">
        <f>6518.1528+CJ41</f>
        <v>7123.4378999999999</v>
      </c>
      <c r="CK39" s="108">
        <f t="shared" si="34"/>
        <v>-8.2444039514952799E-2</v>
      </c>
      <c r="CL39" s="107">
        <f>6621.5284+CL41</f>
        <v>7284.6076999999996</v>
      </c>
      <c r="CM39" s="108">
        <f t="shared" si="35"/>
        <v>4.47867025868907E-2</v>
      </c>
      <c r="CN39" s="107">
        <v>6758.7347</v>
      </c>
      <c r="CO39" s="108">
        <f t="shared" si="36"/>
        <v>0.62924876919875306</v>
      </c>
      <c r="CP39" s="168">
        <v>6339.759</v>
      </c>
      <c r="CQ39" s="108">
        <f t="shared" si="37"/>
        <v>0.34928195571764997</v>
      </c>
      <c r="CR39" s="169">
        <f t="shared" si="38"/>
        <v>93134.391900000002</v>
      </c>
      <c r="CS39" s="108">
        <f t="shared" si="39"/>
        <v>-1.5448346877296E-2</v>
      </c>
      <c r="CT39" s="170">
        <f t="shared" si="40"/>
        <v>-6.1990256844968297E-2</v>
      </c>
      <c r="CU39" s="170"/>
      <c r="CV39" s="268">
        <v>11933.0038</v>
      </c>
      <c r="CW39" s="247">
        <v>12796.068799999999</v>
      </c>
      <c r="CX39" s="247">
        <v>8907.0920000000006</v>
      </c>
      <c r="CY39" s="109">
        <v>6934.8909999999996</v>
      </c>
      <c r="CZ39" s="162">
        <v>6943.9067999999997</v>
      </c>
      <c r="DA39" s="162">
        <v>7719.0060999999996</v>
      </c>
      <c r="DB39" s="107">
        <v>8031.3050999999996</v>
      </c>
      <c r="DC39" s="107">
        <v>7747.6432000000004</v>
      </c>
      <c r="DD39" s="107">
        <v>7763.4915000000001</v>
      </c>
      <c r="DE39" s="107">
        <v>6972.3396000000002</v>
      </c>
      <c r="DF39" s="107">
        <v>4148.3748999999998</v>
      </c>
      <c r="DG39" s="107">
        <v>4698.6169</v>
      </c>
      <c r="DH39" s="168">
        <v>94595.739700000006</v>
      </c>
      <c r="DI39" s="172">
        <v>-0.32440665375802902</v>
      </c>
      <c r="DJ39" s="173"/>
      <c r="DK39" s="253">
        <v>9835.7445000000007</v>
      </c>
      <c r="DL39" s="175">
        <f t="shared" si="671"/>
        <v>-0.29959594124246303</v>
      </c>
      <c r="DM39" s="74">
        <v>12229.2263</v>
      </c>
      <c r="DN39" s="259"/>
      <c r="DO39" s="74">
        <v>13338.185299999999</v>
      </c>
      <c r="DP39" s="177">
        <f t="shared" si="43"/>
        <v>0.96525494327390604</v>
      </c>
      <c r="DQ39" s="178">
        <f t="shared" si="44"/>
        <v>35403.1561</v>
      </c>
      <c r="DR39" s="74">
        <v>13442.9753</v>
      </c>
      <c r="DS39" s="177">
        <f t="shared" ref="DS39:DW39" si="829">(DR39-ER39)/ER39</f>
        <v>0.54614785978434</v>
      </c>
      <c r="DT39" s="74">
        <v>14042.9576</v>
      </c>
      <c r="DU39" s="177">
        <f t="shared" si="829"/>
        <v>0.77803970625474805</v>
      </c>
      <c r="DV39" s="74">
        <v>12434.7222</v>
      </c>
      <c r="DW39" s="177">
        <f t="shared" si="829"/>
        <v>0.55356349325337295</v>
      </c>
      <c r="DX39" s="74">
        <v>11895.298699999999</v>
      </c>
      <c r="DY39" s="177">
        <f t="shared" ref="DY39:EC39" si="830">(DX39-EX39)/EX39</f>
        <v>0.407727656804734</v>
      </c>
      <c r="DZ39" s="74">
        <v>8891.2551999999996</v>
      </c>
      <c r="EA39" s="177">
        <f t="shared" si="830"/>
        <v>-3.2825626141497602E-2</v>
      </c>
      <c r="EB39" s="74">
        <v>10393.7435</v>
      </c>
      <c r="EC39" s="177">
        <f t="shared" si="830"/>
        <v>0.18595323646113199</v>
      </c>
      <c r="ED39" s="74">
        <v>11402.7587</v>
      </c>
      <c r="EE39" s="177">
        <f t="shared" ref="EE39:EI39" si="831">(ED39-FD39)/FD39</f>
        <v>0.17563193048425699</v>
      </c>
      <c r="EF39" s="74">
        <v>11087.3647</v>
      </c>
      <c r="EG39" s="177">
        <f t="shared" si="831"/>
        <v>0.33695156130716702</v>
      </c>
      <c r="EH39" s="74">
        <v>11024.5237</v>
      </c>
      <c r="EI39" s="177">
        <f t="shared" si="831"/>
        <v>0.242750164298106</v>
      </c>
      <c r="EJ39" s="176">
        <f t="shared" si="225"/>
        <v>140018.75570000001</v>
      </c>
      <c r="EK39" s="177">
        <f t="shared" si="52"/>
        <v>0.20811109824194601</v>
      </c>
      <c r="EL39" s="76">
        <v>31245</v>
      </c>
      <c r="EM39" s="177">
        <f t="shared" si="675"/>
        <v>-0.11437074829931999</v>
      </c>
      <c r="EN39" s="74">
        <v>0</v>
      </c>
      <c r="EO39" s="177">
        <f t="shared" si="676"/>
        <v>-1</v>
      </c>
      <c r="EP39" s="74">
        <v>6787</v>
      </c>
      <c r="EQ39" s="177">
        <f t="shared" si="677"/>
        <v>-0.80553008595988496</v>
      </c>
      <c r="ER39" s="74">
        <v>8694.4953000000005</v>
      </c>
      <c r="ES39" s="177">
        <f t="shared" si="678"/>
        <v>-0.71736248293348903</v>
      </c>
      <c r="ET39" s="74">
        <v>7898</v>
      </c>
      <c r="EU39" s="177">
        <f t="shared" si="679"/>
        <v>-0.74622453569822</v>
      </c>
      <c r="EV39" s="74">
        <v>8004</v>
      </c>
      <c r="EW39" s="177">
        <f t="shared" si="680"/>
        <v>-0.743387515629509</v>
      </c>
      <c r="EX39" s="74">
        <v>8450</v>
      </c>
      <c r="EY39" s="177">
        <f t="shared" si="681"/>
        <v>-0.71913846972013595</v>
      </c>
      <c r="EZ39" s="74">
        <v>9193.0218999999997</v>
      </c>
      <c r="FA39" s="177">
        <f t="shared" si="682"/>
        <v>-0.70449945676631298</v>
      </c>
      <c r="FB39" s="74">
        <v>8764.0416000000005</v>
      </c>
      <c r="FC39" s="177">
        <f t="shared" si="683"/>
        <v>-0.74786266578440097</v>
      </c>
      <c r="FD39" s="74">
        <v>9699.2590999999993</v>
      </c>
      <c r="FE39" s="177">
        <f t="shared" ref="FE39:FI39" si="832">(FD39-FU39)/FU39</f>
        <v>-0.68103985333289496</v>
      </c>
      <c r="FF39" s="74">
        <v>8293.0190000000002</v>
      </c>
      <c r="FG39" s="177">
        <f t="shared" si="832"/>
        <v>-0.74448425560759202</v>
      </c>
      <c r="FH39" s="74">
        <v>8871.07</v>
      </c>
      <c r="FI39" s="177">
        <f t="shared" si="832"/>
        <v>-0.79067297482243604</v>
      </c>
      <c r="FJ39" s="180">
        <f t="shared" si="67"/>
        <v>115898.9069</v>
      </c>
      <c r="FK39" s="177">
        <f t="shared" si="685"/>
        <v>-0.71045035038586202</v>
      </c>
      <c r="FL39" s="78">
        <v>35280</v>
      </c>
      <c r="FM39" s="78">
        <v>35819</v>
      </c>
      <c r="FN39" s="78">
        <v>34900</v>
      </c>
      <c r="FO39" s="78">
        <v>30762</v>
      </c>
      <c r="FP39" s="361">
        <v>31122</v>
      </c>
      <c r="FQ39" s="361">
        <v>31191</v>
      </c>
      <c r="FR39" s="362" t="s">
        <v>2665</v>
      </c>
      <c r="FS39" s="255" t="s">
        <v>2666</v>
      </c>
      <c r="FT39" s="93">
        <v>34759</v>
      </c>
      <c r="FU39" s="93">
        <v>30409</v>
      </c>
      <c r="FV39" s="184">
        <f t="shared" ref="FV39:FZ39" si="833">(FU39-GW39)/GW39</f>
        <v>-0.13139478419834899</v>
      </c>
      <c r="FW39" s="93">
        <v>32456</v>
      </c>
      <c r="FX39" s="184">
        <f t="shared" si="833"/>
        <v>-0.100393591662509</v>
      </c>
      <c r="FY39" s="93">
        <v>42379</v>
      </c>
      <c r="FZ39" s="184">
        <f t="shared" si="833"/>
        <v>-0.13649700476792001</v>
      </c>
      <c r="GA39" s="185">
        <f t="shared" si="687"/>
        <v>400273</v>
      </c>
      <c r="GB39" s="256">
        <f t="shared" si="688"/>
        <v>-0.12935866621714201</v>
      </c>
      <c r="GC39" s="186"/>
      <c r="GD39" s="459"/>
      <c r="GE39" s="96">
        <v>38096</v>
      </c>
      <c r="GF39" s="177">
        <f t="shared" ref="GF39:GJ39" si="834">(GE39-HH39)/HH39</f>
        <v>0</v>
      </c>
      <c r="GG39" s="181">
        <v>36997</v>
      </c>
      <c r="GH39" s="177">
        <f t="shared" si="834"/>
        <v>-7.7289505187549901E-2</v>
      </c>
      <c r="GI39" s="181">
        <v>44086</v>
      </c>
      <c r="GJ39" s="177">
        <f t="shared" si="834"/>
        <v>4.7272900038008402E-2</v>
      </c>
      <c r="GK39" s="376">
        <v>35173</v>
      </c>
      <c r="GL39" s="177">
        <f t="shared" si="690"/>
        <v>0</v>
      </c>
      <c r="GM39" s="376">
        <v>36758</v>
      </c>
      <c r="GN39" s="177">
        <f t="shared" si="691"/>
        <v>-0.102653614237238</v>
      </c>
      <c r="GO39" s="257">
        <v>36895</v>
      </c>
      <c r="GP39" s="177">
        <f t="shared" ref="GP39:GT39" si="835">(GO39-HS39)/HS39</f>
        <v>-2.3140670920596299E-2</v>
      </c>
      <c r="GQ39" s="181">
        <v>36058</v>
      </c>
      <c r="GR39" s="177">
        <f t="shared" si="835"/>
        <v>-4.3782651356440098E-2</v>
      </c>
      <c r="GS39" s="181">
        <v>36208</v>
      </c>
      <c r="GT39" s="177">
        <f t="shared" si="835"/>
        <v>-6.7020536473498399E-2</v>
      </c>
      <c r="GU39" s="181">
        <v>39309</v>
      </c>
      <c r="GV39" s="177">
        <f t="shared" ref="GV39:GZ39" si="836">(GU39-HY39)/HY39</f>
        <v>-3.9627666072170199E-2</v>
      </c>
      <c r="GW39" s="181">
        <v>35009</v>
      </c>
      <c r="GX39" s="177">
        <f t="shared" si="836"/>
        <v>-3.2098424108377099E-2</v>
      </c>
      <c r="GY39" s="181">
        <v>36078</v>
      </c>
      <c r="GZ39" s="177">
        <f t="shared" si="836"/>
        <v>-5.6093349379938297E-2</v>
      </c>
      <c r="HA39" s="181">
        <v>49078</v>
      </c>
      <c r="HB39" s="177">
        <f t="shared" si="694"/>
        <v>-0.12706769591974701</v>
      </c>
      <c r="HC39" s="187">
        <f t="shared" si="695"/>
        <v>459745</v>
      </c>
      <c r="HD39" s="181">
        <f t="shared" si="696"/>
        <v>459745</v>
      </c>
      <c r="HE39" s="368"/>
      <c r="HF39" s="369"/>
      <c r="HG39" s="269"/>
      <c r="HH39" s="96">
        <v>38096</v>
      </c>
      <c r="HI39" s="151">
        <f t="shared" ref="HI39:HM39" si="837">(HH39-IJ39)/IJ39</f>
        <v>1.7956391620350599E-2</v>
      </c>
      <c r="HJ39" s="190">
        <v>40096</v>
      </c>
      <c r="HK39" s="151">
        <f t="shared" si="837"/>
        <v>-0.163952542796972</v>
      </c>
      <c r="HL39" s="190">
        <v>42096</v>
      </c>
      <c r="HM39" s="193">
        <f t="shared" si="837"/>
        <v>-4.4944075141230097E-2</v>
      </c>
      <c r="HN39" s="258">
        <v>35173</v>
      </c>
      <c r="HO39" s="259">
        <f t="shared" si="698"/>
        <v>2.7368361034295998E-3</v>
      </c>
      <c r="HP39" s="258">
        <v>40963</v>
      </c>
      <c r="HQ39" s="259">
        <f t="shared" si="699"/>
        <v>-3.2910734943456803E-2</v>
      </c>
      <c r="HR39" s="193"/>
      <c r="HS39" s="258">
        <v>37769</v>
      </c>
      <c r="HT39" s="259">
        <f t="shared" ref="HT39:HX39" si="838">(HS39-IT39)/IT39</f>
        <v>-2.57184130423567E-2</v>
      </c>
      <c r="HU39" s="258">
        <v>37709</v>
      </c>
      <c r="HV39" s="259">
        <f t="shared" si="838"/>
        <v>-4.72472775967053E-2</v>
      </c>
      <c r="HW39" s="258">
        <v>38809</v>
      </c>
      <c r="HX39" s="192">
        <f t="shared" si="838"/>
        <v>-1.0782014681892301E-2</v>
      </c>
      <c r="HY39" s="258">
        <v>40931</v>
      </c>
      <c r="HZ39" s="195">
        <f t="shared" ref="HZ39:ID39" si="839">(HY39-IZ39)/IZ39</f>
        <v>-2.7282017158202401E-2</v>
      </c>
      <c r="IA39" s="258">
        <v>36170</v>
      </c>
      <c r="IB39" s="281">
        <f t="shared" si="839"/>
        <v>-1.1397490912072599E-2</v>
      </c>
      <c r="IC39" s="258">
        <v>38222</v>
      </c>
      <c r="ID39" s="71">
        <f t="shared" si="839"/>
        <v>0.17548283921761601</v>
      </c>
      <c r="IE39" s="258">
        <v>56222</v>
      </c>
      <c r="IF39" s="71">
        <f t="shared" si="702"/>
        <v>3.5205302890812001E-2</v>
      </c>
      <c r="IG39" s="150">
        <f t="shared" si="703"/>
        <v>482256</v>
      </c>
      <c r="IH39" s="295"/>
      <c r="II39" s="80"/>
      <c r="IJ39" s="73">
        <v>37424</v>
      </c>
      <c r="IK39" s="259">
        <f t="shared" si="704"/>
        <v>7.3841688635726696E-2</v>
      </c>
      <c r="IL39" s="181">
        <v>47959</v>
      </c>
      <c r="IM39" s="259">
        <f t="shared" si="705"/>
        <v>1.67016418704935E-2</v>
      </c>
      <c r="IN39" s="85">
        <v>44077</v>
      </c>
      <c r="IO39" s="154">
        <f t="shared" si="706"/>
        <v>2.5944151815079201E-2</v>
      </c>
      <c r="IP39" s="349">
        <v>35077</v>
      </c>
      <c r="IQ39" s="259">
        <f t="shared" si="707"/>
        <v>7.65246854562706E-3</v>
      </c>
      <c r="IR39" s="349">
        <v>42357</v>
      </c>
      <c r="IS39" s="259">
        <f t="shared" si="708"/>
        <v>1.0174245983875301E-2</v>
      </c>
      <c r="IT39" s="349">
        <v>38766</v>
      </c>
      <c r="IU39" s="177">
        <f t="shared" si="709"/>
        <v>2.34303533125984E-2</v>
      </c>
      <c r="IV39" s="349">
        <v>39579</v>
      </c>
      <c r="IW39" s="177">
        <f t="shared" si="710"/>
        <v>-1.1826439961387099E-2</v>
      </c>
      <c r="IX39" s="261">
        <v>39232</v>
      </c>
      <c r="IY39" s="177">
        <f t="shared" si="711"/>
        <v>7.9127333760072496E-3</v>
      </c>
      <c r="IZ39" s="261">
        <v>42079</v>
      </c>
      <c r="JA39" s="154">
        <f t="shared" si="712"/>
        <v>-2.6736786601317099E-2</v>
      </c>
      <c r="JB39" s="261">
        <v>36587</v>
      </c>
      <c r="JC39" s="151">
        <f t="shared" si="713"/>
        <v>-1.6449221049918999E-2</v>
      </c>
      <c r="JD39" s="261">
        <v>32516</v>
      </c>
      <c r="JE39" s="151">
        <f t="shared" si="714"/>
        <v>-7.15747430447019E-3</v>
      </c>
      <c r="JF39" s="261">
        <v>54310</v>
      </c>
      <c r="JG39" s="151">
        <f t="shared" si="715"/>
        <v>-7.0919671094454101E-2</v>
      </c>
      <c r="JH39" s="85">
        <v>490220.22094814898</v>
      </c>
      <c r="JI39" s="85">
        <v>34850.574713248199</v>
      </c>
      <c r="JJ39" s="85">
        <v>47171.1641104136</v>
      </c>
      <c r="JK39" s="85">
        <v>42962.3775543921</v>
      </c>
      <c r="JL39" s="85">
        <v>34810.612879882698</v>
      </c>
      <c r="JM39" s="85">
        <v>41930.389898968097</v>
      </c>
      <c r="JN39" s="85">
        <v>37878.493514017602</v>
      </c>
      <c r="JO39" s="85">
        <v>40052.6806226767</v>
      </c>
      <c r="JP39" s="85">
        <v>38924.004728655702</v>
      </c>
      <c r="JQ39" s="85">
        <v>43234.964006353497</v>
      </c>
      <c r="JR39" s="85">
        <v>37198.892810654703</v>
      </c>
      <c r="JS39" s="85">
        <v>32750.4102196077</v>
      </c>
      <c r="JT39" s="85">
        <v>58455.655889278198</v>
      </c>
    </row>
    <row r="40" spans="1:280" ht="28.8">
      <c r="A40" s="417"/>
      <c r="B40" s="160" t="s">
        <v>2541</v>
      </c>
      <c r="C40" s="162">
        <v>3.6318000000000001</v>
      </c>
      <c r="D40" s="108">
        <f t="shared" ref="D40:H40" si="840">C40/R40-1</f>
        <v>-0.823332830673289</v>
      </c>
      <c r="E40" s="246">
        <v>1.8462000000000001</v>
      </c>
      <c r="F40" s="108">
        <f t="shared" si="840"/>
        <v>-0.88135190195561797</v>
      </c>
      <c r="G40" s="246">
        <v>1.1318999999999999</v>
      </c>
      <c r="H40" s="108">
        <f t="shared" si="840"/>
        <v>-0.92070586422131495</v>
      </c>
      <c r="I40" s="246">
        <v>0.92379999999999995</v>
      </c>
      <c r="J40" s="108">
        <f t="shared" ref="J40:N40" si="841">I40/X40-1</f>
        <v>-0.92489064507211705</v>
      </c>
      <c r="K40" s="246">
        <v>1.0415000000000001</v>
      </c>
      <c r="L40" s="108">
        <f t="shared" si="841"/>
        <v>-0.91532107257264606</v>
      </c>
      <c r="M40" s="246">
        <v>0.9698</v>
      </c>
      <c r="N40" s="108">
        <f t="shared" si="841"/>
        <v>-0.91484242599861298</v>
      </c>
      <c r="O40" s="107">
        <f t="shared" si="4"/>
        <v>9.5449999999999999</v>
      </c>
      <c r="P40" s="108">
        <f t="shared" si="5"/>
        <v>-0.889499116687544</v>
      </c>
      <c r="Q40" s="108"/>
      <c r="R40" s="162">
        <v>20.557300000000001</v>
      </c>
      <c r="S40" s="199">
        <f t="shared" ref="S40:W40" si="842">R40/AS40-1</f>
        <v>-4.2624713615204701E-3</v>
      </c>
      <c r="T40" s="162">
        <v>15.5603</v>
      </c>
      <c r="U40" s="200">
        <f t="shared" si="842"/>
        <v>-0.20478448848595099</v>
      </c>
      <c r="V40" s="162">
        <v>14.274699999999999</v>
      </c>
      <c r="W40" s="200">
        <f t="shared" si="842"/>
        <v>-7.2800493650742107E-2</v>
      </c>
      <c r="X40" s="162">
        <v>12.2994</v>
      </c>
      <c r="Y40" s="200">
        <f t="shared" ref="Y40:AC40" si="843">X40/AY40-1</f>
        <v>-0.214517447504215</v>
      </c>
      <c r="Z40" s="162">
        <v>12.2994</v>
      </c>
      <c r="AA40" s="200">
        <f t="shared" si="843"/>
        <v>-0.29834789950482599</v>
      </c>
      <c r="AB40" s="162">
        <v>11.388299999999999</v>
      </c>
      <c r="AC40" s="200">
        <f t="shared" si="843"/>
        <v>-0.287652467629949</v>
      </c>
      <c r="AD40" s="162">
        <v>10.642799999999999</v>
      </c>
      <c r="AE40" s="200">
        <f t="shared" ref="AE40:AI40" si="844">AD40/BE40-1</f>
        <v>-0.27300795792206001</v>
      </c>
      <c r="AF40" s="162">
        <v>10.232900000000001</v>
      </c>
      <c r="AG40" s="200">
        <f t="shared" si="844"/>
        <v>-0.35971141993655198</v>
      </c>
      <c r="AH40" s="162">
        <v>10.4666</v>
      </c>
      <c r="AI40" s="200">
        <f t="shared" si="844"/>
        <v>-0.57945532420986701</v>
      </c>
      <c r="AJ40" s="162">
        <v>6.2610999999999999</v>
      </c>
      <c r="AK40" s="200">
        <f t="shared" ref="AK40:AO40" si="845">AJ40/BK40-1</f>
        <v>-0.77252298894423399</v>
      </c>
      <c r="AL40" s="246">
        <v>6.2610999999999999</v>
      </c>
      <c r="AM40" s="200">
        <f t="shared" si="845"/>
        <v>-0.75495675316034605</v>
      </c>
      <c r="AN40" s="246">
        <v>6.2152000000000003</v>
      </c>
      <c r="AO40" s="200">
        <f t="shared" si="845"/>
        <v>-0.70706370864735202</v>
      </c>
      <c r="AP40" s="109">
        <f t="shared" si="14"/>
        <v>136.45910000000001</v>
      </c>
      <c r="AQ40" s="108">
        <f t="shared" si="15"/>
        <v>-0.41829372992725</v>
      </c>
      <c r="AR40" s="110"/>
      <c r="AS40" s="247">
        <v>20.645299999999999</v>
      </c>
      <c r="AT40" s="108">
        <v>-0.30293576432852198</v>
      </c>
      <c r="AU40" s="246">
        <v>19.567399999999999</v>
      </c>
      <c r="AV40" s="163">
        <f t="shared" ref="AV40:AZ40" si="846">AU40/BV40-1</f>
        <v>-0.246012816017324</v>
      </c>
      <c r="AW40" s="248">
        <v>15.3955</v>
      </c>
      <c r="AX40" s="163">
        <f t="shared" si="846"/>
        <v>-0.42320156755197402</v>
      </c>
      <c r="AY40" s="247">
        <v>15.6584</v>
      </c>
      <c r="AZ40" s="163">
        <f t="shared" si="846"/>
        <v>-0.44641992243430401</v>
      </c>
      <c r="BA40" s="273">
        <v>17.529199999999999</v>
      </c>
      <c r="BB40" s="163">
        <f t="shared" ref="BB40:BF40" si="847">BA40/CB40-1</f>
        <v>-0.422060302335933</v>
      </c>
      <c r="BC40" s="247">
        <v>15.987</v>
      </c>
      <c r="BD40" s="163">
        <f t="shared" si="847"/>
        <v>-0.49867511249784402</v>
      </c>
      <c r="BE40" s="247">
        <v>14.6395</v>
      </c>
      <c r="BF40" s="163">
        <f t="shared" si="847"/>
        <v>-0.46630380891273898</v>
      </c>
      <c r="BG40" s="274">
        <v>15.9817</v>
      </c>
      <c r="BH40" s="163">
        <f t="shared" ref="BH40:BL40" si="848">BG40/CH40-1</f>
        <v>-0.34377784438759801</v>
      </c>
      <c r="BI40" s="274">
        <v>24.888200000000001</v>
      </c>
      <c r="BJ40" s="163">
        <f t="shared" si="848"/>
        <v>6.2962330229777E-2</v>
      </c>
      <c r="BK40" s="247">
        <v>27.524100000000001</v>
      </c>
      <c r="BL40" s="163">
        <f t="shared" si="848"/>
        <v>0.30020170909485999</v>
      </c>
      <c r="BM40" s="274">
        <v>25.550999999999998</v>
      </c>
      <c r="BN40" s="163">
        <f t="shared" si="415"/>
        <v>0.40983479920986099</v>
      </c>
      <c r="BO40" s="274">
        <v>21.216899999999999</v>
      </c>
      <c r="BP40" s="163">
        <f t="shared" si="416"/>
        <v>0.36641678581088899</v>
      </c>
      <c r="BQ40" s="107">
        <f t="shared" si="24"/>
        <v>234.58420000000001</v>
      </c>
      <c r="BR40" s="108">
        <f t="shared" si="399"/>
        <v>-0.22524446405499901</v>
      </c>
      <c r="BS40" s="165"/>
      <c r="BT40" s="247">
        <v>29.6175</v>
      </c>
      <c r="BU40" s="163">
        <f t="shared" si="25"/>
        <v>-7.0418158820630794E-2</v>
      </c>
      <c r="BV40" s="247">
        <v>25.951899999999998</v>
      </c>
      <c r="BW40" s="373">
        <f t="shared" si="26"/>
        <v>-0.21084544346022699</v>
      </c>
      <c r="BX40" s="374">
        <v>26.691299999999998</v>
      </c>
      <c r="BY40" s="108">
        <f t="shared" si="27"/>
        <v>-4.3689337780850997E-2</v>
      </c>
      <c r="BZ40" s="167">
        <v>28.285699999999999</v>
      </c>
      <c r="CA40" s="108">
        <v>9.0688599433943307E-2</v>
      </c>
      <c r="CB40" s="202">
        <v>30.330500000000001</v>
      </c>
      <c r="CC40" s="108">
        <f t="shared" si="29"/>
        <v>0.168733334360887</v>
      </c>
      <c r="CD40" s="202">
        <v>31.889500000000002</v>
      </c>
      <c r="CE40" s="108">
        <f t="shared" si="30"/>
        <v>0.27385774432966598</v>
      </c>
      <c r="CF40" s="166">
        <v>27.430399999999999</v>
      </c>
      <c r="CG40" s="108">
        <f t="shared" si="31"/>
        <v>-8.3760813531872404E-3</v>
      </c>
      <c r="CH40" s="107">
        <v>24.354099999999999</v>
      </c>
      <c r="CI40" s="108">
        <f t="shared" si="33"/>
        <v>-5.0973805831144602E-2</v>
      </c>
      <c r="CJ40" s="107">
        <v>23.414000000000001</v>
      </c>
      <c r="CK40" s="108">
        <f t="shared" si="34"/>
        <v>-0.12991776321901399</v>
      </c>
      <c r="CL40" s="107">
        <v>21.1691</v>
      </c>
      <c r="CM40" s="108">
        <f t="shared" si="35"/>
        <v>-0.18429164836350501</v>
      </c>
      <c r="CN40" s="107">
        <v>18.1234</v>
      </c>
      <c r="CO40" s="108">
        <f t="shared" si="36"/>
        <v>-0.11289390987674899</v>
      </c>
      <c r="CP40" s="168">
        <v>15.5274</v>
      </c>
      <c r="CQ40" s="108">
        <f t="shared" si="37"/>
        <v>-0.217704108622818</v>
      </c>
      <c r="CR40" s="169">
        <f t="shared" si="38"/>
        <v>302.78480000000002</v>
      </c>
      <c r="CS40" s="108">
        <f t="shared" si="39"/>
        <v>-4.1945164111514499E-2</v>
      </c>
      <c r="CT40" s="170">
        <f t="shared" si="40"/>
        <v>-0.14324023086175899</v>
      </c>
      <c r="CU40" s="170"/>
      <c r="CV40" s="268">
        <v>31.8611</v>
      </c>
      <c r="CW40" s="247">
        <v>32.8857</v>
      </c>
      <c r="CX40" s="247">
        <v>27.910699999999999</v>
      </c>
      <c r="CY40" s="109">
        <v>25.933800000000002</v>
      </c>
      <c r="CZ40" s="162">
        <v>25.951599999999999</v>
      </c>
      <c r="DA40" s="162">
        <v>25.033799999999999</v>
      </c>
      <c r="DB40" s="107">
        <v>27.662099999999999</v>
      </c>
      <c r="DC40" s="107">
        <v>25.662199999999999</v>
      </c>
      <c r="DD40" s="107">
        <v>26.9101</v>
      </c>
      <c r="DE40" s="107">
        <v>25.951799999999999</v>
      </c>
      <c r="DF40" s="107">
        <v>20.4298</v>
      </c>
      <c r="DG40" s="107">
        <v>19.848500000000001</v>
      </c>
      <c r="DH40" s="168">
        <v>316.0412</v>
      </c>
      <c r="DI40" s="172">
        <v>-0.22971414421186101</v>
      </c>
      <c r="DJ40" s="173"/>
      <c r="DK40" s="253">
        <v>31.341000000000001</v>
      </c>
      <c r="DL40" s="175"/>
      <c r="DM40" s="74">
        <v>49.402000000000001</v>
      </c>
      <c r="DN40" s="259"/>
      <c r="DO40" s="74">
        <v>42.398000000000003</v>
      </c>
      <c r="DP40" s="177" t="e">
        <f t="shared" si="43"/>
        <v>#DIV/0!</v>
      </c>
      <c r="DQ40" s="178">
        <f t="shared" si="44"/>
        <v>123.14100000000001</v>
      </c>
      <c r="DR40" s="74">
        <v>32.543999999999997</v>
      </c>
      <c r="DS40" s="177" t="e">
        <f t="shared" ref="DS40:DW40" si="849">(DR40-ER40)/ER40</f>
        <v>#DIV/0!</v>
      </c>
      <c r="DT40" s="74">
        <v>43.868600000000001</v>
      </c>
      <c r="DU40" s="177" t="e">
        <f t="shared" si="849"/>
        <v>#DIV/0!</v>
      </c>
      <c r="DV40" s="74">
        <v>34.732999999999997</v>
      </c>
      <c r="DW40" s="177" t="e">
        <f t="shared" si="849"/>
        <v>#DIV/0!</v>
      </c>
      <c r="DX40" s="74">
        <v>36.100200000000001</v>
      </c>
      <c r="DY40" s="177" t="e">
        <f t="shared" ref="DY40:EC40" si="850">(DX40-EX40)/EX40</f>
        <v>#DIV/0!</v>
      </c>
      <c r="DZ40" s="74">
        <v>25.1084</v>
      </c>
      <c r="EA40" s="177" t="e">
        <f t="shared" si="850"/>
        <v>#DIV/0!</v>
      </c>
      <c r="EB40" s="74">
        <v>30.7422</v>
      </c>
      <c r="EC40" s="177" t="e">
        <f t="shared" si="850"/>
        <v>#DIV/0!</v>
      </c>
      <c r="ED40" s="74">
        <v>28.442599999999999</v>
      </c>
      <c r="EE40" s="177" t="e">
        <f t="shared" ref="EE40:EI40" si="851">(ED40-FD40)/FD40</f>
        <v>#DIV/0!</v>
      </c>
      <c r="EF40" s="74">
        <v>27.5623</v>
      </c>
      <c r="EG40" s="177" t="e">
        <f t="shared" si="851"/>
        <v>#DIV/0!</v>
      </c>
      <c r="EH40" s="74">
        <v>28.048500000000001</v>
      </c>
      <c r="EI40" s="177" t="e">
        <f t="shared" si="851"/>
        <v>#DIV/0!</v>
      </c>
      <c r="EJ40" s="176">
        <f t="shared" si="225"/>
        <v>410.29079999999999</v>
      </c>
      <c r="EK40" s="177" t="e">
        <f t="shared" si="52"/>
        <v>#DIV/0!</v>
      </c>
      <c r="EL40" s="177"/>
      <c r="EM40" s="177"/>
      <c r="EN40" s="74"/>
      <c r="EO40" s="177"/>
      <c r="EP40" s="74"/>
      <c r="EQ40" s="177"/>
      <c r="ER40" s="74"/>
      <c r="ES40" s="177"/>
      <c r="ET40" s="74"/>
      <c r="EU40" s="177"/>
      <c r="EV40" s="74"/>
      <c r="EW40" s="177"/>
      <c r="EX40" s="74"/>
      <c r="EY40" s="177"/>
      <c r="EZ40" s="74"/>
      <c r="FA40" s="177"/>
      <c r="FB40" s="74"/>
      <c r="FC40" s="177"/>
      <c r="FD40" s="74"/>
      <c r="FE40" s="177"/>
      <c r="FF40" s="74"/>
      <c r="FG40" s="177"/>
      <c r="FH40" s="74"/>
      <c r="FI40" s="177"/>
      <c r="FJ40" s="180">
        <f t="shared" si="67"/>
        <v>0</v>
      </c>
      <c r="FK40" s="177"/>
      <c r="FL40" s="83"/>
      <c r="FM40" s="83"/>
      <c r="FN40" s="83"/>
      <c r="FO40" s="83"/>
      <c r="FP40" s="364"/>
      <c r="FQ40" s="364"/>
      <c r="FR40" s="365"/>
      <c r="FS40" s="276"/>
      <c r="FT40" s="275"/>
      <c r="FU40" s="275"/>
      <c r="FV40" s="184"/>
      <c r="FW40" s="275"/>
      <c r="FX40" s="184"/>
      <c r="FY40" s="275"/>
      <c r="FZ40" s="184"/>
      <c r="GA40" s="185"/>
      <c r="GB40" s="277"/>
      <c r="GC40" s="186"/>
      <c r="GD40" s="375"/>
      <c r="GE40" s="278"/>
      <c r="GF40" s="172"/>
      <c r="GG40" s="279"/>
      <c r="GH40" s="172"/>
      <c r="GI40" s="279"/>
      <c r="GJ40" s="172"/>
      <c r="GK40" s="377"/>
      <c r="GL40" s="172"/>
      <c r="GM40" s="377"/>
      <c r="GN40" s="172"/>
      <c r="GO40" s="288"/>
      <c r="GP40" s="172"/>
      <c r="GQ40" s="279"/>
      <c r="GR40" s="172"/>
      <c r="GS40" s="279"/>
      <c r="GT40" s="172"/>
      <c r="GU40" s="279"/>
      <c r="GV40" s="172"/>
      <c r="GW40" s="279"/>
      <c r="GX40" s="172"/>
      <c r="GY40" s="279"/>
      <c r="GZ40" s="172"/>
      <c r="HA40" s="279"/>
      <c r="HB40" s="172"/>
      <c r="HC40" s="187"/>
      <c r="HD40" s="279"/>
      <c r="HE40" s="378"/>
      <c r="HF40" s="369"/>
      <c r="HG40" s="269"/>
      <c r="HH40" s="278"/>
      <c r="HI40" s="282"/>
      <c r="HJ40" s="283"/>
      <c r="HK40" s="282"/>
      <c r="HL40" s="283"/>
      <c r="HM40" s="284"/>
      <c r="HN40" s="285"/>
      <c r="HO40" s="90"/>
      <c r="HP40" s="285"/>
      <c r="HQ40" s="90"/>
      <c r="HR40" s="284"/>
      <c r="HS40" s="285"/>
      <c r="HT40" s="90"/>
      <c r="HU40" s="285"/>
      <c r="HV40" s="90"/>
      <c r="HW40" s="285"/>
      <c r="HX40" s="195"/>
      <c r="HY40" s="285"/>
      <c r="HZ40" s="195"/>
      <c r="IA40" s="285"/>
      <c r="IB40" s="281"/>
      <c r="IC40" s="285"/>
      <c r="ID40" s="71"/>
      <c r="IE40" s="285"/>
      <c r="IF40" s="71"/>
      <c r="IG40" s="150"/>
      <c r="IH40" s="295"/>
      <c r="II40" s="80"/>
      <c r="IJ40" s="303"/>
      <c r="IK40" s="90"/>
      <c r="IL40" s="279"/>
      <c r="IM40" s="90"/>
      <c r="IN40" s="300"/>
      <c r="IO40" s="154"/>
      <c r="IP40" s="356"/>
      <c r="IQ40" s="90"/>
      <c r="IR40" s="356"/>
      <c r="IS40" s="90"/>
      <c r="IT40" s="356"/>
      <c r="IU40" s="282"/>
      <c r="IV40" s="379"/>
      <c r="IW40" s="282"/>
      <c r="IX40" s="289"/>
      <c r="IY40" s="282"/>
      <c r="IZ40" s="289"/>
      <c r="JA40" s="281"/>
      <c r="JB40" s="289"/>
      <c r="JC40" s="151"/>
      <c r="JD40" s="289"/>
      <c r="JE40" s="151"/>
      <c r="JF40" s="289"/>
      <c r="JG40" s="151"/>
      <c r="JH40" s="85"/>
      <c r="JI40" s="85"/>
      <c r="JJ40" s="85"/>
      <c r="JK40" s="85"/>
      <c r="JL40" s="85"/>
      <c r="JM40" s="85"/>
      <c r="JN40" s="85"/>
      <c r="JO40" s="85"/>
      <c r="JP40" s="85"/>
      <c r="JQ40" s="85"/>
      <c r="JR40" s="85"/>
      <c r="JS40" s="85"/>
      <c r="JT40" s="85"/>
    </row>
    <row r="41" spans="1:280" ht="28.8">
      <c r="A41" s="416"/>
      <c r="B41" s="208" t="s">
        <v>2542</v>
      </c>
      <c r="C41" s="162">
        <v>139.62020000000001</v>
      </c>
      <c r="D41" s="108">
        <f t="shared" ref="D41:H41" si="852">C41/R41-1</f>
        <v>-0.80289301589771001</v>
      </c>
      <c r="E41" s="246">
        <v>54.922199999999997</v>
      </c>
      <c r="F41" s="108">
        <f t="shared" si="852"/>
        <v>-0.87684351725489595</v>
      </c>
      <c r="G41" s="246">
        <v>34.346499999999999</v>
      </c>
      <c r="H41" s="108">
        <f t="shared" si="852"/>
        <v>-0.91789886691281197</v>
      </c>
      <c r="I41" s="246">
        <v>30.241800000000001</v>
      </c>
      <c r="J41" s="108">
        <f t="shared" ref="J41:N41" si="853">I41/X41-1</f>
        <v>-0.91673148686850503</v>
      </c>
      <c r="K41" s="246">
        <v>34.081899999999997</v>
      </c>
      <c r="L41" s="108">
        <f t="shared" si="853"/>
        <v>-0.90615806143495803</v>
      </c>
      <c r="M41" s="246">
        <v>28.882400000000001</v>
      </c>
      <c r="N41" s="108">
        <f t="shared" si="853"/>
        <v>-0.90962427725768802</v>
      </c>
      <c r="O41" s="107">
        <f t="shared" si="4"/>
        <v>322.09500000000003</v>
      </c>
      <c r="P41" s="108">
        <f t="shared" si="5"/>
        <v>-0.87699702966701298</v>
      </c>
      <c r="Q41" s="108"/>
      <c r="R41" s="162">
        <v>708.34730000000002</v>
      </c>
      <c r="S41" s="108">
        <f t="shared" ref="S41:W41" si="854">R41/AS41-1</f>
        <v>0.31653767949475697</v>
      </c>
      <c r="T41" s="162">
        <v>445.95460000000003</v>
      </c>
      <c r="U41" s="163">
        <f t="shared" si="854"/>
        <v>-0.139538267046595</v>
      </c>
      <c r="V41" s="162">
        <v>418.34379999999999</v>
      </c>
      <c r="W41" s="163">
        <f t="shared" si="854"/>
        <v>-0.13217249268605699</v>
      </c>
      <c r="X41" s="162">
        <v>363.1841</v>
      </c>
      <c r="Y41" s="163">
        <f t="shared" ref="Y41:AC41" si="855">X41/AY41-1</f>
        <v>-0.26115206733900997</v>
      </c>
      <c r="Z41" s="162">
        <v>363.1841</v>
      </c>
      <c r="AA41" s="163">
        <f t="shared" si="855"/>
        <v>-0.29204086147896202</v>
      </c>
      <c r="AB41" s="162">
        <v>319.58139999999997</v>
      </c>
      <c r="AC41" s="163">
        <f t="shared" si="855"/>
        <v>-0.28873625156877702</v>
      </c>
      <c r="AD41" s="162">
        <v>303.06659999999999</v>
      </c>
      <c r="AE41" s="163">
        <f t="shared" ref="AE41:AI41" si="856">AD41/BE41-1</f>
        <v>-0.194415522726711</v>
      </c>
      <c r="AF41" s="162">
        <v>287.33580000000001</v>
      </c>
      <c r="AG41" s="163">
        <f t="shared" si="856"/>
        <v>-0.36843319952584502</v>
      </c>
      <c r="AH41" s="162">
        <v>293.9957</v>
      </c>
      <c r="AI41" s="163">
        <f t="shared" si="856"/>
        <v>-0.63590398375166801</v>
      </c>
      <c r="AJ41" s="162">
        <v>178.4537</v>
      </c>
      <c r="AK41" s="163">
        <f t="shared" ref="AK41:AO41" si="857">AJ41/BK41-1</f>
        <v>-0.79759989873966697</v>
      </c>
      <c r="AL41" s="162">
        <v>178.4537</v>
      </c>
      <c r="AM41" s="163">
        <f t="shared" si="857"/>
        <v>-0.76933649133501303</v>
      </c>
      <c r="AN41" s="162">
        <v>203.93780000000001</v>
      </c>
      <c r="AO41" s="163">
        <f t="shared" si="857"/>
        <v>-0.67140900417357297</v>
      </c>
      <c r="AP41" s="109">
        <f t="shared" si="14"/>
        <v>4063.8386</v>
      </c>
      <c r="AQ41" s="108">
        <f t="shared" si="15"/>
        <v>-0.41162267143211401</v>
      </c>
      <c r="AR41" s="110"/>
      <c r="AS41" s="249">
        <v>538.03800000000001</v>
      </c>
      <c r="AT41" s="199">
        <v>-0.38965178917520699</v>
      </c>
      <c r="AU41" s="250">
        <v>518.27359999999999</v>
      </c>
      <c r="AV41" s="200">
        <f t="shared" ref="AV41:AZ41" si="858">AU41/BV41-1</f>
        <v>-0.33591829700430498</v>
      </c>
      <c r="AW41" s="248">
        <v>482.05869999999999</v>
      </c>
      <c r="AX41" s="200">
        <f t="shared" si="858"/>
        <v>-0.37789879026372702</v>
      </c>
      <c r="AY41" s="247">
        <v>491.55459999999999</v>
      </c>
      <c r="AZ41" s="200">
        <f t="shared" si="858"/>
        <v>-0.43092122057602</v>
      </c>
      <c r="BA41" s="273">
        <v>513.00149999999996</v>
      </c>
      <c r="BB41" s="200">
        <f t="shared" ref="BB41:BF41" si="859">BA41/CB41-1</f>
        <v>-0.44738900145746702</v>
      </c>
      <c r="BC41" s="247">
        <v>449.31490000000002</v>
      </c>
      <c r="BD41" s="200">
        <f t="shared" si="859"/>
        <v>-0.43954412112131402</v>
      </c>
      <c r="BE41" s="247">
        <v>376.20710000000003</v>
      </c>
      <c r="BF41" s="200">
        <f t="shared" si="859"/>
        <v>-0.44729323508208402</v>
      </c>
      <c r="BG41" s="274">
        <v>454.95710000000003</v>
      </c>
      <c r="BH41" s="200">
        <f t="shared" ref="BH41:BL41" si="860">BG41/CH41-1</f>
        <v>-0.326143919312122</v>
      </c>
      <c r="BI41" s="274">
        <v>807.46749999999997</v>
      </c>
      <c r="BJ41" s="200">
        <f t="shared" si="860"/>
        <v>0.33402837770168098</v>
      </c>
      <c r="BK41" s="247">
        <v>881.68780000000004</v>
      </c>
      <c r="BL41" s="200">
        <f t="shared" si="860"/>
        <v>0.32968681121549098</v>
      </c>
      <c r="BM41" s="274">
        <v>773.65380000000005</v>
      </c>
      <c r="BN41" s="200">
        <f t="shared" si="415"/>
        <v>0.41271099487854801</v>
      </c>
      <c r="BO41" s="274">
        <v>620.64329999999995</v>
      </c>
      <c r="BP41" s="200">
        <f t="shared" si="416"/>
        <v>0.46863027244906003</v>
      </c>
      <c r="BQ41" s="107">
        <f t="shared" si="24"/>
        <v>6906.8579</v>
      </c>
      <c r="BR41" s="108">
        <f t="shared" si="399"/>
        <v>-0.19921060042052299</v>
      </c>
      <c r="BS41" s="165"/>
      <c r="BT41" s="249">
        <v>881.52629999999999</v>
      </c>
      <c r="BU41" s="200">
        <f t="shared" si="25"/>
        <v>-0.142292077467153</v>
      </c>
      <c r="BV41" s="249">
        <v>780.43650000000002</v>
      </c>
      <c r="BW41" s="200">
        <f t="shared" si="26"/>
        <v>-0.17328945178751901</v>
      </c>
      <c r="BX41" s="210">
        <v>774.88789999999995</v>
      </c>
      <c r="BY41" s="108">
        <f t="shared" si="27"/>
        <v>-4.1673922141499599E-2</v>
      </c>
      <c r="BZ41" s="167">
        <v>863.77250000000004</v>
      </c>
      <c r="CA41" s="108">
        <v>0.20976811712743301</v>
      </c>
      <c r="CB41" s="202">
        <v>928.32299999999998</v>
      </c>
      <c r="CC41" s="108">
        <f t="shared" si="29"/>
        <v>0.27431736895604802</v>
      </c>
      <c r="CD41" s="202">
        <v>801.69539999999995</v>
      </c>
      <c r="CE41" s="108">
        <f t="shared" si="30"/>
        <v>8.6997003385478805E-2</v>
      </c>
      <c r="CF41" s="246">
        <v>680.66309999999999</v>
      </c>
      <c r="CG41" s="108">
        <f t="shared" si="31"/>
        <v>-0.221253996623993</v>
      </c>
      <c r="CH41" s="107">
        <v>675.15470000000005</v>
      </c>
      <c r="CI41" s="108">
        <f t="shared" si="33"/>
        <v>-9.3039526464818705E-3</v>
      </c>
      <c r="CJ41" s="107">
        <v>605.28510000000006</v>
      </c>
      <c r="CK41" s="108">
        <f t="shared" si="34"/>
        <v>-0.21415151526560899</v>
      </c>
      <c r="CL41" s="107">
        <v>663.07929999999999</v>
      </c>
      <c r="CM41" s="108">
        <f t="shared" si="35"/>
        <v>-2.05371600392684E-2</v>
      </c>
      <c r="CN41" s="107">
        <v>547.6377</v>
      </c>
      <c r="CO41" s="108">
        <f t="shared" si="36"/>
        <v>0.19830179328091299</v>
      </c>
      <c r="CP41" s="168">
        <v>422.6001</v>
      </c>
      <c r="CQ41" s="108">
        <f t="shared" si="37"/>
        <v>-0.19596571230267301</v>
      </c>
      <c r="CR41" s="169">
        <f t="shared" si="38"/>
        <v>8625.0616000000009</v>
      </c>
      <c r="CS41" s="108">
        <f t="shared" si="39"/>
        <v>-3.5850133659840001E-2</v>
      </c>
      <c r="CT41" s="170">
        <f t="shared" si="40"/>
        <v>-0.22832175359731399</v>
      </c>
      <c r="CU41" s="170"/>
      <c r="CV41" s="252">
        <v>1027.7698</v>
      </c>
      <c r="CW41" s="249">
        <v>944.02629999999999</v>
      </c>
      <c r="CX41" s="249">
        <v>808.58479999999997</v>
      </c>
      <c r="CY41" s="249">
        <v>713.99839999999995</v>
      </c>
      <c r="CZ41" s="210">
        <v>728.48649999999998</v>
      </c>
      <c r="DA41" s="210">
        <v>737.53229999999996</v>
      </c>
      <c r="DB41" s="210">
        <v>874.05020000000002</v>
      </c>
      <c r="DC41" s="210">
        <v>681.49530000000004</v>
      </c>
      <c r="DD41" s="210">
        <v>770.23130000000003</v>
      </c>
      <c r="DE41" s="210">
        <v>676.98260000000005</v>
      </c>
      <c r="DF41" s="210">
        <v>457.01150000000001</v>
      </c>
      <c r="DG41" s="210">
        <v>525.59960000000001</v>
      </c>
      <c r="DH41" s="213">
        <v>8945.7685999999994</v>
      </c>
      <c r="DI41" s="214">
        <v>-0.27088938424485998</v>
      </c>
      <c r="DJ41" s="173"/>
      <c r="DK41" s="253">
        <v>1096.9349999999999</v>
      </c>
      <c r="DL41" s="175"/>
      <c r="DM41" s="74">
        <v>1729.07</v>
      </c>
      <c r="DN41" s="259"/>
      <c r="DO41" s="74">
        <v>1483.93</v>
      </c>
      <c r="DP41" s="177" t="e">
        <f t="shared" si="43"/>
        <v>#DIV/0!</v>
      </c>
      <c r="DQ41" s="178">
        <f t="shared" si="44"/>
        <v>4309.9350000000004</v>
      </c>
      <c r="DR41" s="74">
        <v>911.23199999999997</v>
      </c>
      <c r="DS41" s="177" t="e">
        <f t="shared" ref="DS41:DW41" si="861">(DR41-ER41)/ER41</f>
        <v>#DIV/0!</v>
      </c>
      <c r="DT41" s="74">
        <v>1267.1660999999999</v>
      </c>
      <c r="DU41" s="177" t="e">
        <f t="shared" si="861"/>
        <v>#DIV/0!</v>
      </c>
      <c r="DV41" s="74">
        <v>941.53740000000005</v>
      </c>
      <c r="DW41" s="177" t="e">
        <f t="shared" si="861"/>
        <v>#DIV/0!</v>
      </c>
      <c r="DX41" s="74">
        <v>849.66399999999999</v>
      </c>
      <c r="DY41" s="177" t="e">
        <f t="shared" ref="DY41:EC41" si="862">(DX41-EX41)/EX41</f>
        <v>#DIV/0!</v>
      </c>
      <c r="DZ41" s="74">
        <v>680.71450000000004</v>
      </c>
      <c r="EA41" s="177" t="e">
        <f t="shared" si="862"/>
        <v>#DIV/0!</v>
      </c>
      <c r="EB41" s="74">
        <v>835.19979999999998</v>
      </c>
      <c r="EC41" s="177" t="e">
        <f t="shared" si="862"/>
        <v>#DIV/0!</v>
      </c>
      <c r="ED41" s="74">
        <v>847.03240000000005</v>
      </c>
      <c r="EE41" s="177" t="e">
        <f t="shared" ref="EE41:EI41" si="863">(ED41-FD41)/FD41</f>
        <v>#DIV/0!</v>
      </c>
      <c r="EF41" s="74">
        <v>801.56240000000003</v>
      </c>
      <c r="EG41" s="177" t="e">
        <f t="shared" si="863"/>
        <v>#DIV/0!</v>
      </c>
      <c r="EH41" s="74">
        <v>825.38220000000001</v>
      </c>
      <c r="EI41" s="177" t="e">
        <f t="shared" si="863"/>
        <v>#DIV/0!</v>
      </c>
      <c r="EJ41" s="176">
        <f t="shared" si="225"/>
        <v>12269.425800000001</v>
      </c>
      <c r="EK41" s="177" t="e">
        <f t="shared" si="52"/>
        <v>#DIV/0!</v>
      </c>
      <c r="EL41" s="177"/>
      <c r="EM41" s="177"/>
      <c r="EN41" s="74"/>
      <c r="EO41" s="177"/>
      <c r="EP41" s="74"/>
      <c r="EQ41" s="177"/>
      <c r="ER41" s="74"/>
      <c r="ES41" s="177"/>
      <c r="ET41" s="74"/>
      <c r="EU41" s="177"/>
      <c r="EV41" s="74"/>
      <c r="EW41" s="177"/>
      <c r="EX41" s="74"/>
      <c r="EY41" s="177"/>
      <c r="EZ41" s="74"/>
      <c r="FA41" s="177"/>
      <c r="FB41" s="74"/>
      <c r="FC41" s="177"/>
      <c r="FD41" s="74"/>
      <c r="FE41" s="177"/>
      <c r="FF41" s="74"/>
      <c r="FG41" s="177"/>
      <c r="FH41" s="74"/>
      <c r="FI41" s="177"/>
      <c r="FJ41" s="180">
        <f t="shared" si="67"/>
        <v>0</v>
      </c>
      <c r="FK41" s="177"/>
      <c r="FL41" s="83"/>
      <c r="FM41" s="83"/>
      <c r="FN41" s="83"/>
      <c r="FO41" s="83"/>
      <c r="FP41" s="364"/>
      <c r="FQ41" s="364"/>
      <c r="FR41" s="365"/>
      <c r="FS41" s="276"/>
      <c r="FT41" s="275"/>
      <c r="FU41" s="275"/>
      <c r="FV41" s="184"/>
      <c r="FW41" s="275"/>
      <c r="FX41" s="184"/>
      <c r="FY41" s="275"/>
      <c r="FZ41" s="184"/>
      <c r="GA41" s="185"/>
      <c r="GB41" s="277"/>
      <c r="GC41" s="186"/>
      <c r="GD41" s="375"/>
      <c r="GE41" s="278"/>
      <c r="GF41" s="172"/>
      <c r="GG41" s="279"/>
      <c r="GH41" s="172"/>
      <c r="GI41" s="279"/>
      <c r="GJ41" s="172"/>
      <c r="GK41" s="377"/>
      <c r="GL41" s="172"/>
      <c r="GM41" s="377"/>
      <c r="GN41" s="172"/>
      <c r="GO41" s="288"/>
      <c r="GP41" s="172"/>
      <c r="GQ41" s="279"/>
      <c r="GR41" s="172"/>
      <c r="GS41" s="279"/>
      <c r="GT41" s="172"/>
      <c r="GU41" s="279"/>
      <c r="GV41" s="172"/>
      <c r="GW41" s="279"/>
      <c r="GX41" s="172"/>
      <c r="GY41" s="279"/>
      <c r="GZ41" s="172"/>
      <c r="HA41" s="279"/>
      <c r="HB41" s="172"/>
      <c r="HC41" s="187"/>
      <c r="HD41" s="279"/>
      <c r="HE41" s="378"/>
      <c r="HF41" s="369"/>
      <c r="HG41" s="269"/>
      <c r="HH41" s="278"/>
      <c r="HI41" s="282"/>
      <c r="HJ41" s="283"/>
      <c r="HK41" s="282"/>
      <c r="HL41" s="283"/>
      <c r="HM41" s="284"/>
      <c r="HN41" s="285"/>
      <c r="HO41" s="90"/>
      <c r="HP41" s="285"/>
      <c r="HQ41" s="90"/>
      <c r="HR41" s="284"/>
      <c r="HS41" s="285"/>
      <c r="HT41" s="90"/>
      <c r="HU41" s="285"/>
      <c r="HV41" s="90"/>
      <c r="HW41" s="285"/>
      <c r="HX41" s="195"/>
      <c r="HY41" s="285"/>
      <c r="HZ41" s="195"/>
      <c r="IA41" s="285"/>
      <c r="IB41" s="281"/>
      <c r="IC41" s="285"/>
      <c r="ID41" s="71"/>
      <c r="IE41" s="285"/>
      <c r="IF41" s="71"/>
      <c r="IG41" s="150"/>
      <c r="IH41" s="295"/>
      <c r="II41" s="80"/>
      <c r="IJ41" s="303"/>
      <c r="IK41" s="90"/>
      <c r="IL41" s="279"/>
      <c r="IM41" s="90"/>
      <c r="IN41" s="300"/>
      <c r="IO41" s="154"/>
      <c r="IP41" s="356"/>
      <c r="IQ41" s="90"/>
      <c r="IR41" s="356"/>
      <c r="IS41" s="90"/>
      <c r="IT41" s="356"/>
      <c r="IU41" s="282"/>
      <c r="IV41" s="379"/>
      <c r="IW41" s="282"/>
      <c r="IX41" s="289"/>
      <c r="IY41" s="282"/>
      <c r="IZ41" s="289"/>
      <c r="JA41" s="281"/>
      <c r="JB41" s="289"/>
      <c r="JC41" s="151"/>
      <c r="JD41" s="289"/>
      <c r="JE41" s="151"/>
      <c r="JF41" s="289"/>
      <c r="JG41" s="151"/>
      <c r="JH41" s="85"/>
      <c r="JI41" s="85"/>
      <c r="JJ41" s="85"/>
      <c r="JK41" s="85"/>
      <c r="JL41" s="85"/>
      <c r="JM41" s="85"/>
      <c r="JN41" s="85"/>
      <c r="JO41" s="85"/>
      <c r="JP41" s="85"/>
      <c r="JQ41" s="85"/>
      <c r="JR41" s="85"/>
      <c r="JS41" s="85"/>
      <c r="JT41" s="85"/>
    </row>
    <row r="42" spans="1:280" s="51" customFormat="1" ht="28.8">
      <c r="A42" s="415" t="s">
        <v>2667</v>
      </c>
      <c r="B42" s="106" t="s">
        <v>2536</v>
      </c>
      <c r="C42" s="215">
        <v>39.309399999999997</v>
      </c>
      <c r="D42" s="108">
        <f t="shared" ref="D42:H42" si="864">C42/R42-1</f>
        <v>-0.334743632920454</v>
      </c>
      <c r="E42" s="246">
        <v>56.433500000000002</v>
      </c>
      <c r="F42" s="108">
        <f t="shared" si="864"/>
        <v>-0.13221418510385699</v>
      </c>
      <c r="G42" s="246">
        <v>56.811599999999999</v>
      </c>
      <c r="H42" s="108">
        <f t="shared" si="864"/>
        <v>-0.13023988536207901</v>
      </c>
      <c r="I42" s="246">
        <v>58.692399999999999</v>
      </c>
      <c r="J42" s="108">
        <f t="shared" ref="J42:N42" si="865">I42/X42-1</f>
        <v>-2.4852047411286701E-2</v>
      </c>
      <c r="K42" s="246">
        <v>58.051699999999997</v>
      </c>
      <c r="L42" s="108">
        <f t="shared" si="865"/>
        <v>1.5651598838989401E-2</v>
      </c>
      <c r="M42" s="246">
        <v>52.665799999999997</v>
      </c>
      <c r="N42" s="108">
        <f t="shared" si="865"/>
        <v>-0.10805171578672799</v>
      </c>
      <c r="O42" s="107">
        <f t="shared" si="4"/>
        <v>321.96440000000001</v>
      </c>
      <c r="P42" s="108">
        <f t="shared" si="5"/>
        <v>-0.119908263526414</v>
      </c>
      <c r="Q42" s="108"/>
      <c r="R42" s="107">
        <v>59.089100000000002</v>
      </c>
      <c r="S42" s="108">
        <f t="shared" ref="S42:W42" si="866">R42/AS42-1</f>
        <v>0.11612905663086</v>
      </c>
      <c r="T42" s="107">
        <v>65.031599999999997</v>
      </c>
      <c r="U42" s="108">
        <f t="shared" si="866"/>
        <v>0.31501032287026298</v>
      </c>
      <c r="V42" s="215">
        <v>65.318700000000007</v>
      </c>
      <c r="W42" s="108">
        <f t="shared" si="866"/>
        <v>0.24766630947401</v>
      </c>
      <c r="X42" s="215">
        <v>60.188200000000002</v>
      </c>
      <c r="Y42" s="108">
        <f t="shared" ref="Y42:AC42" si="867">X42/AY42-1</f>
        <v>0.236809064587653</v>
      </c>
      <c r="Z42" s="246">
        <v>57.1571</v>
      </c>
      <c r="AA42" s="108">
        <f t="shared" si="867"/>
        <v>8.7261127111002895E-2</v>
      </c>
      <c r="AB42" s="246">
        <v>59.0458</v>
      </c>
      <c r="AC42" s="108">
        <f t="shared" si="867"/>
        <v>0.13754373256477001</v>
      </c>
      <c r="AD42" s="246">
        <v>53.502499999999998</v>
      </c>
      <c r="AE42" s="108">
        <f t="shared" ref="AE42:AI42" si="868">AD42/BE42-1</f>
        <v>0.102862360963383</v>
      </c>
      <c r="AF42" s="246">
        <v>53.6282</v>
      </c>
      <c r="AG42" s="108">
        <f t="shared" si="868"/>
        <v>1.5220296757925401E-2</v>
      </c>
      <c r="AH42" s="246">
        <v>53.3324</v>
      </c>
      <c r="AI42" s="108">
        <f t="shared" si="868"/>
        <v>-4.2836221625579797E-2</v>
      </c>
      <c r="AJ42" s="202">
        <v>52.671199999999999</v>
      </c>
      <c r="AK42" s="108">
        <f t="shared" ref="AK42:AO42" si="869">AJ42/BK42-1</f>
        <v>-0.131738066821841</v>
      </c>
      <c r="AL42" s="246">
        <v>48.951999999999998</v>
      </c>
      <c r="AM42" s="108">
        <f t="shared" si="869"/>
        <v>-0.184435092349164</v>
      </c>
      <c r="AN42" s="246">
        <v>41.017699999999998</v>
      </c>
      <c r="AO42" s="108">
        <f t="shared" si="869"/>
        <v>-0.28579661996747402</v>
      </c>
      <c r="AP42" s="109">
        <f t="shared" si="14"/>
        <v>668.93449999999996</v>
      </c>
      <c r="AQ42" s="108">
        <f t="shared" si="15"/>
        <v>4.0237172417610899E-2</v>
      </c>
      <c r="AR42" s="110"/>
      <c r="AS42" s="216">
        <v>52.941099999999999</v>
      </c>
      <c r="AT42" s="111">
        <v>-3.4675472441232001E-2</v>
      </c>
      <c r="AU42" s="217">
        <v>49.453299999999999</v>
      </c>
      <c r="AV42" s="111">
        <f t="shared" ref="AV42:AZ42" si="870">AU42/BV42-1</f>
        <v>-9.8044830290539703E-2</v>
      </c>
      <c r="AW42" s="217">
        <v>52.352699999999999</v>
      </c>
      <c r="AX42" s="111">
        <f t="shared" si="870"/>
        <v>-5.5029295288566801E-2</v>
      </c>
      <c r="AY42" s="115">
        <v>48.664099999999998</v>
      </c>
      <c r="AZ42" s="111">
        <f t="shared" si="870"/>
        <v>-0.21937975916060701</v>
      </c>
      <c r="BA42" s="218">
        <v>52.569800000000001</v>
      </c>
      <c r="BB42" s="111">
        <f t="shared" ref="BB42:BF42" si="871">BA42/CB42-1</f>
        <v>-8.7060417137002202E-2</v>
      </c>
      <c r="BC42" s="219">
        <v>51.906399999999998</v>
      </c>
      <c r="BD42" s="111">
        <f t="shared" si="871"/>
        <v>-7.5559671588096095E-2</v>
      </c>
      <c r="BE42" s="219">
        <v>48.5124</v>
      </c>
      <c r="BF42" s="111">
        <f t="shared" si="871"/>
        <v>-8.4726959881667605E-2</v>
      </c>
      <c r="BG42" s="219">
        <v>52.824199999999998</v>
      </c>
      <c r="BH42" s="111">
        <f t="shared" ref="BH42:BL42" si="872">BG42/CH42-1</f>
        <v>-2.9321994343980799E-2</v>
      </c>
      <c r="BI42" s="219">
        <v>55.719200000000001</v>
      </c>
      <c r="BJ42" s="111">
        <f t="shared" si="872"/>
        <v>7.7681738189934197E-3</v>
      </c>
      <c r="BK42" s="219">
        <v>60.662799999999997</v>
      </c>
      <c r="BL42" s="111">
        <f t="shared" si="872"/>
        <v>1.97845203653302E-2</v>
      </c>
      <c r="BM42" s="219">
        <v>60.022199999999998</v>
      </c>
      <c r="BN42" s="111">
        <f t="shared" si="415"/>
        <v>3.1011666735375299E-2</v>
      </c>
      <c r="BO42" s="219">
        <v>57.431399999999996</v>
      </c>
      <c r="BP42" s="111">
        <f t="shared" si="416"/>
        <v>3.0305639722938201E-2</v>
      </c>
      <c r="BQ42" s="110">
        <f t="shared" si="24"/>
        <v>643.05960000000005</v>
      </c>
      <c r="BR42" s="111">
        <f t="shared" si="399"/>
        <v>-5.0558605150338103E-2</v>
      </c>
      <c r="BS42" s="114"/>
      <c r="BT42" s="216">
        <v>54.842799999999997</v>
      </c>
      <c r="BU42" s="111">
        <f t="shared" si="25"/>
        <v>-0.172458957025592</v>
      </c>
      <c r="BV42" s="216">
        <v>54.829000000000001</v>
      </c>
      <c r="BW42" s="111">
        <f t="shared" si="26"/>
        <v>-0.22011106116898699</v>
      </c>
      <c r="BX42" s="110">
        <v>55.401400000000002</v>
      </c>
      <c r="BY42" s="111">
        <f t="shared" si="27"/>
        <v>-0.100404645302087</v>
      </c>
      <c r="BZ42" s="116">
        <v>62.340299999999999</v>
      </c>
      <c r="CA42" s="111">
        <v>4.0720454215365E-2</v>
      </c>
      <c r="CB42" s="222">
        <v>57.582999999999998</v>
      </c>
      <c r="CC42" s="111">
        <f t="shared" si="29"/>
        <v>-8.3049886621315197E-2</v>
      </c>
      <c r="CD42" s="222">
        <v>56.149000000000001</v>
      </c>
      <c r="CE42" s="111">
        <f t="shared" si="30"/>
        <v>-8.83866673160911E-2</v>
      </c>
      <c r="CF42" s="223">
        <v>53.0032</v>
      </c>
      <c r="CG42" s="111">
        <f t="shared" si="31"/>
        <v>-0.13053777093186</v>
      </c>
      <c r="CH42" s="110">
        <v>54.419899999999998</v>
      </c>
      <c r="CI42" s="111">
        <f t="shared" si="33"/>
        <v>-0.101602327055654</v>
      </c>
      <c r="CJ42" s="110">
        <v>55.289700000000003</v>
      </c>
      <c r="CK42" s="111">
        <f t="shared" si="34"/>
        <v>-9.4239568299359505E-2</v>
      </c>
      <c r="CL42" s="110">
        <v>59.485900000000001</v>
      </c>
      <c r="CM42" s="111">
        <f t="shared" si="35"/>
        <v>4.0174231137783102E-2</v>
      </c>
      <c r="CN42" s="110">
        <v>58.216799999999999</v>
      </c>
      <c r="CO42" s="111">
        <f t="shared" si="36"/>
        <v>0.22433837508622601</v>
      </c>
      <c r="CP42" s="115">
        <v>55.742100000000001</v>
      </c>
      <c r="CQ42" s="111">
        <f t="shared" si="37"/>
        <v>0.36060211820243299</v>
      </c>
      <c r="CR42" s="117">
        <f t="shared" si="38"/>
        <v>677.30309999999997</v>
      </c>
      <c r="CS42" s="111">
        <f t="shared" si="39"/>
        <v>-4.70414381011715E-2</v>
      </c>
      <c r="CT42" s="118">
        <f t="shared" si="40"/>
        <v>-4.2508348105701498E-2</v>
      </c>
      <c r="CU42" s="118"/>
      <c r="CV42" s="225">
        <v>66.272000000000006</v>
      </c>
      <c r="CW42" s="216">
        <v>70.303600000000003</v>
      </c>
      <c r="CX42" s="216">
        <v>61.584800000000001</v>
      </c>
      <c r="CY42" s="216">
        <v>59.9011</v>
      </c>
      <c r="CZ42" s="110">
        <v>62.798400000000001</v>
      </c>
      <c r="DA42" s="110">
        <v>61.593000000000004</v>
      </c>
      <c r="DB42" s="110">
        <v>60.960900000000002</v>
      </c>
      <c r="DC42" s="110">
        <v>60.574399999999997</v>
      </c>
      <c r="DD42" s="110">
        <v>61.042299999999997</v>
      </c>
      <c r="DE42" s="110">
        <v>57.188400000000001</v>
      </c>
      <c r="DF42" s="110">
        <v>47.549599999999998</v>
      </c>
      <c r="DG42" s="110">
        <v>40.968699999999998</v>
      </c>
      <c r="DH42" s="115">
        <v>710.73720000000003</v>
      </c>
      <c r="DI42" s="121">
        <v>-0.251690320662395</v>
      </c>
      <c r="DJ42" s="122"/>
      <c r="DK42" s="226">
        <v>79.977900000000005</v>
      </c>
      <c r="DL42" s="124">
        <f t="shared" ref="DL42:DL45" si="873">(DK42-DT42)/DT42</f>
        <v>-0.21978108812081101</v>
      </c>
      <c r="DM42" s="312">
        <v>90.299099999999996</v>
      </c>
      <c r="DN42" s="313"/>
      <c r="DO42" s="312">
        <v>90.551400000000001</v>
      </c>
      <c r="DP42" s="126">
        <f t="shared" si="43"/>
        <v>15.7288144986976</v>
      </c>
      <c r="DQ42" s="127">
        <f t="shared" si="44"/>
        <v>260.82839999999999</v>
      </c>
      <c r="DR42" s="312">
        <v>94.498800000000003</v>
      </c>
      <c r="DS42" s="126">
        <f t="shared" ref="DS42:DW42" si="874">(DR42-ER42)/ER42</f>
        <v>5.2999200000000002</v>
      </c>
      <c r="DT42" s="312">
        <v>102.50700000000001</v>
      </c>
      <c r="DU42" s="126">
        <f t="shared" si="874"/>
        <v>0.49446284654591299</v>
      </c>
      <c r="DV42" s="312">
        <v>93.694100000000006</v>
      </c>
      <c r="DW42" s="126">
        <f t="shared" si="874"/>
        <v>0.306360017567954</v>
      </c>
      <c r="DX42" s="312">
        <v>88.2697</v>
      </c>
      <c r="DY42" s="126">
        <f t="shared" ref="DY42:EC42" si="875">(DX42-EX42)/EX42</f>
        <v>0.14804453288592401</v>
      </c>
      <c r="DZ42" s="312">
        <v>55.42</v>
      </c>
      <c r="EA42" s="126">
        <f t="shared" si="875"/>
        <v>-0.28695403799909702</v>
      </c>
      <c r="EB42" s="312">
        <v>63.318199999999997</v>
      </c>
      <c r="EC42" s="126">
        <f t="shared" si="875"/>
        <v>-0.190178007310603</v>
      </c>
      <c r="ED42" s="312">
        <v>71.284000000000006</v>
      </c>
      <c r="EE42" s="126">
        <f t="shared" ref="EE42:EI42" si="876">(ED42-FD42)/FD42</f>
        <v>-0.199666771081388</v>
      </c>
      <c r="EF42" s="312">
        <v>61.018700000000003</v>
      </c>
      <c r="EG42" s="126">
        <f t="shared" si="876"/>
        <v>-0.26521738083310897</v>
      </c>
      <c r="EH42" s="312">
        <v>58.951300000000003</v>
      </c>
      <c r="EI42" s="126">
        <f t="shared" si="876"/>
        <v>-0.228060779543211</v>
      </c>
      <c r="EJ42" s="125">
        <f t="shared" si="225"/>
        <v>949.79020000000003</v>
      </c>
      <c r="EK42" s="126">
        <f t="shared" si="52"/>
        <v>-6.6088352611233303E-2</v>
      </c>
      <c r="EL42" s="314">
        <v>375</v>
      </c>
      <c r="EM42" s="126">
        <f t="shared" ref="EM42:EM45" si="877">(EL42-FL42)/FL42</f>
        <v>-0.16666666666666699</v>
      </c>
      <c r="EN42" s="312">
        <v>0</v>
      </c>
      <c r="EO42" s="126">
        <f t="shared" ref="EO42:EO45" si="878">(EN42-FM42)/FM42</f>
        <v>-1</v>
      </c>
      <c r="EP42" s="312">
        <v>5.4128999999999996</v>
      </c>
      <c r="EQ42" s="126">
        <f t="shared" ref="EQ42:EQ45" si="879">(EP42-FN42)/FN42</f>
        <v>-0.98895326530612204</v>
      </c>
      <c r="ER42" s="312">
        <v>15</v>
      </c>
      <c r="ES42" s="126">
        <f t="shared" ref="ES42:ES45" si="880">(ER42-FO42)/FO42</f>
        <v>-0.962686567164179</v>
      </c>
      <c r="ET42" s="312">
        <v>68.591200000000001</v>
      </c>
      <c r="EU42" s="126">
        <f t="shared" ref="EU42:EU45" si="881">(ET42-FP42)/FP42</f>
        <v>-0.83351650485436901</v>
      </c>
      <c r="EV42" s="312">
        <v>71.721500000000006</v>
      </c>
      <c r="EW42" s="126">
        <f t="shared" ref="EW42:EW45" si="882">(EV42-FQ42)/FQ42</f>
        <v>-0.81979522613065303</v>
      </c>
      <c r="EX42" s="312">
        <v>76.887</v>
      </c>
      <c r="EY42" s="126">
        <f t="shared" ref="EY42:EY45" si="883">(EX42-FR42)/FR42</f>
        <v>-0.79819685039370103</v>
      </c>
      <c r="EZ42" s="312">
        <v>77.722899999999996</v>
      </c>
      <c r="FA42" s="126">
        <f t="shared" ref="FA42:FA45" si="884">(EZ42-FS42)/FS42</f>
        <v>-0.788220980926431</v>
      </c>
      <c r="FB42" s="312">
        <v>78.187799999999996</v>
      </c>
      <c r="FC42" s="126">
        <f t="shared" ref="FC42:FC45" si="885">(FB42-FT42)/FT42</f>
        <v>-0.78981774193548404</v>
      </c>
      <c r="FD42" s="312">
        <v>89.067899999999995</v>
      </c>
      <c r="FE42" s="126">
        <f t="shared" ref="FE42:FI42" si="886">(FD42-FU42)/FU42</f>
        <v>-0.76683795811518296</v>
      </c>
      <c r="FF42" s="312">
        <v>83.043199999999999</v>
      </c>
      <c r="FG42" s="126">
        <f t="shared" si="886"/>
        <v>-0.76738599439775901</v>
      </c>
      <c r="FH42" s="312">
        <v>76.367800000000003</v>
      </c>
      <c r="FI42" s="126">
        <f t="shared" si="886"/>
        <v>-0.804185128205128</v>
      </c>
      <c r="FJ42" s="129">
        <f t="shared" si="67"/>
        <v>1017.0022</v>
      </c>
      <c r="FK42" s="126">
        <f t="shared" ref="FK42:FK45" si="887">(FJ42-(FL42+FM42+FN42+FO42+FP42+FQ42+FR42+FS42+FT42+FU42+FW42+FY42))/(FL42+FM42+FN42+FO42+FP42+FQ42+FR42+FS42+FT42+FU42+FW42+FY42)</f>
        <v>-0.79704605867092404</v>
      </c>
      <c r="FL42" s="67">
        <v>450</v>
      </c>
      <c r="FM42" s="67">
        <v>610</v>
      </c>
      <c r="FN42" s="67">
        <v>490</v>
      </c>
      <c r="FO42" s="67">
        <v>402</v>
      </c>
      <c r="FP42" s="67">
        <v>412</v>
      </c>
      <c r="FQ42" s="67">
        <v>398</v>
      </c>
      <c r="FR42" s="315" t="s">
        <v>2668</v>
      </c>
      <c r="FS42" s="132" t="s">
        <v>2669</v>
      </c>
      <c r="FT42" s="132" t="s">
        <v>2670</v>
      </c>
      <c r="FU42" s="132" t="s">
        <v>2671</v>
      </c>
      <c r="FV42" s="133">
        <f t="shared" ref="FV42:FZ42" si="888">(FU42-GW42)/GW42</f>
        <v>-0.111627906976744</v>
      </c>
      <c r="FW42" s="132" t="s">
        <v>2672</v>
      </c>
      <c r="FX42" s="133">
        <f t="shared" si="888"/>
        <v>-0.129268292682927</v>
      </c>
      <c r="FY42" s="132" t="s">
        <v>2673</v>
      </c>
      <c r="FZ42" s="133">
        <f t="shared" si="888"/>
        <v>-0.17894736842105299</v>
      </c>
      <c r="GA42" s="134">
        <f t="shared" ref="GA42:GA45" si="889">FL42+FM42+FN42+FO42+FP42+FQ42+FR42+FS42+FT42+FU42+FW42+FY42</f>
        <v>5011</v>
      </c>
      <c r="GB42" s="135">
        <f t="shared" ref="GB42:GB45" si="890">(GA42-HC42)/HC42</f>
        <v>-0.123951048951049</v>
      </c>
      <c r="GC42" s="79"/>
      <c r="GD42" s="316"/>
      <c r="GE42" s="137">
        <v>509</v>
      </c>
      <c r="GF42" s="133">
        <f t="shared" ref="GF42:GJ42" si="891">(GE42-HH42)/HH42</f>
        <v>-3.9138943248532296E-3</v>
      </c>
      <c r="GG42" s="130">
        <v>690</v>
      </c>
      <c r="GH42" s="133">
        <f t="shared" si="891"/>
        <v>-1.28755364806867E-2</v>
      </c>
      <c r="GI42" s="67">
        <v>557</v>
      </c>
      <c r="GJ42" s="133">
        <f t="shared" si="891"/>
        <v>-1.41592920353982E-2</v>
      </c>
      <c r="GK42" s="67">
        <v>430</v>
      </c>
      <c r="GL42" s="133">
        <f t="shared" ref="GL42:GL45" si="892">(GK42-HN42)/HN42</f>
        <v>-3.3707865168539297E-2</v>
      </c>
      <c r="GM42" s="67">
        <v>429</v>
      </c>
      <c r="GN42" s="133">
        <f t="shared" ref="GN42:GN45" si="893">(GM42-HP42)/HP42</f>
        <v>-2.7210884353741499E-2</v>
      </c>
      <c r="GO42" s="231">
        <v>465</v>
      </c>
      <c r="GP42" s="133">
        <f t="shared" ref="GP42:GT42" si="894">(GO42-HS42)/HS42</f>
        <v>-2.7196652719665301E-2</v>
      </c>
      <c r="GQ42" s="130">
        <v>455</v>
      </c>
      <c r="GR42" s="133">
        <f t="shared" si="894"/>
        <v>-3.3970276008492603E-2</v>
      </c>
      <c r="GS42" s="130">
        <v>440</v>
      </c>
      <c r="GT42" s="133">
        <f t="shared" si="894"/>
        <v>-3.2967032967033003E-2</v>
      </c>
      <c r="GU42" s="130">
        <v>430</v>
      </c>
      <c r="GV42" s="133">
        <f t="shared" ref="GV42:GZ42" si="895">(GU42-HY42)/HY42</f>
        <v>-3.8031319910514498E-2</v>
      </c>
      <c r="GW42" s="130">
        <v>430</v>
      </c>
      <c r="GX42" s="133">
        <f t="shared" si="895"/>
        <v>-2.9345372460496601E-2</v>
      </c>
      <c r="GY42" s="130">
        <v>410</v>
      </c>
      <c r="GZ42" s="133">
        <f t="shared" si="895"/>
        <v>-7.2639225181598101E-3</v>
      </c>
      <c r="HA42" s="130">
        <v>475</v>
      </c>
      <c r="HB42" s="133">
        <f t="shared" ref="HB42:HB45" si="896">(HA42-IE42)/IE42</f>
        <v>-4.0404040404040401E-2</v>
      </c>
      <c r="HC42" s="130">
        <f t="shared" ref="HC42:HC45" si="897">GE42+GG42+GI42+GK42+GM42+GO42+GQ42+GS42+GU42+GW42+GY42+HA42</f>
        <v>5720</v>
      </c>
      <c r="HD42" s="130">
        <f t="shared" ref="HD42:HD45" si="898">HA42+GY42+GW42+GU42+GS42+GQ42+GO42+GM42+GK42+GI42+GG42+GE42</f>
        <v>5720</v>
      </c>
      <c r="HE42" s="135"/>
      <c r="HF42" s="122"/>
      <c r="HG42" s="263"/>
      <c r="HH42" s="137">
        <v>511</v>
      </c>
      <c r="HI42" s="138">
        <f t="shared" ref="HI42:HM42" si="899">(HH42-IJ42)/IJ42</f>
        <v>-1.33611368551127E-2</v>
      </c>
      <c r="HJ42" s="233">
        <v>699</v>
      </c>
      <c r="HK42" s="138">
        <f t="shared" si="899"/>
        <v>-1.5492957746478899E-2</v>
      </c>
      <c r="HL42" s="233">
        <v>565</v>
      </c>
      <c r="HM42" s="237">
        <f t="shared" si="899"/>
        <v>-8.7719298245613996E-3</v>
      </c>
      <c r="HN42" s="235">
        <v>445</v>
      </c>
      <c r="HO42" s="236">
        <f t="shared" ref="HO42:HO45" si="900">(HN42-IP42)/IP42</f>
        <v>-6.6964285714285702E-3</v>
      </c>
      <c r="HP42" s="235">
        <v>441</v>
      </c>
      <c r="HQ42" s="236">
        <f t="shared" ref="HQ42:HQ45" si="901">(HP42-IR42)/IR42</f>
        <v>-6.7567567567567597E-3</v>
      </c>
      <c r="HR42" s="237"/>
      <c r="HS42" s="235">
        <v>478</v>
      </c>
      <c r="HT42" s="236">
        <f t="shared" ref="HT42:HX42" si="902">(HS42-IT42)/IT42</f>
        <v>2.0964360587002102E-3</v>
      </c>
      <c r="HU42" s="235">
        <v>471</v>
      </c>
      <c r="HV42" s="236">
        <f t="shared" si="902"/>
        <v>-1.0504201680672299E-2</v>
      </c>
      <c r="HW42" s="235">
        <v>455</v>
      </c>
      <c r="HX42" s="149">
        <f t="shared" si="902"/>
        <v>-4.3763676148796497E-3</v>
      </c>
      <c r="HY42" s="235">
        <v>447</v>
      </c>
      <c r="HZ42" s="149">
        <f t="shared" ref="HZ42:ID42" si="903">(HY42-IZ42)/IZ42</f>
        <v>-6.6666666666666697E-3</v>
      </c>
      <c r="IA42" s="235">
        <v>443</v>
      </c>
      <c r="IB42" s="135">
        <f t="shared" si="903"/>
        <v>-4.4943820224719096E-3</v>
      </c>
      <c r="IC42" s="231">
        <v>413</v>
      </c>
      <c r="ID42" s="135">
        <f t="shared" si="903"/>
        <v>0</v>
      </c>
      <c r="IE42" s="231">
        <v>495</v>
      </c>
      <c r="IF42" s="71">
        <f t="shared" ref="IF42:IF45" si="904">(IE42-JF42)/JF42</f>
        <v>2.6970954356846499E-2</v>
      </c>
      <c r="IG42" s="150">
        <f t="shared" ref="IG42:IG45" si="905">HH42+HJ42+HL42+HN42+HP42+HS42+HU42+HW42+HY42+IA42+IC42+IE42</f>
        <v>5863</v>
      </c>
      <c r="IH42" s="295"/>
      <c r="II42" s="80"/>
      <c r="IJ42" s="317">
        <v>517.91999999999996</v>
      </c>
      <c r="IK42" s="68">
        <f t="shared" ref="IK42:IK45" si="906">IJ42/JI42-1</f>
        <v>2.2449725732672302E-2</v>
      </c>
      <c r="IL42" s="187">
        <v>710</v>
      </c>
      <c r="IM42" s="68">
        <f t="shared" ref="IM42:IM45" si="907">IL42/JJ42-1</f>
        <v>2.2942581709437099E-2</v>
      </c>
      <c r="IN42" s="345">
        <v>570</v>
      </c>
      <c r="IO42" s="154">
        <f t="shared" ref="IO42:IO45" si="908">(IN42-JK42)/JK42</f>
        <v>2.2311580413303399E-2</v>
      </c>
      <c r="IP42" s="292">
        <v>448</v>
      </c>
      <c r="IQ42" s="68">
        <f t="shared" ref="IQ42:IQ45" si="909">(IP42-JL42)/JL42</f>
        <v>2.6355766938291201E-2</v>
      </c>
      <c r="IR42" s="292">
        <v>444</v>
      </c>
      <c r="IS42" s="68">
        <f t="shared" ref="IS42:IS45" si="910">(IR42-JM42)/JM42</f>
        <v>2.5795970144434899E-2</v>
      </c>
      <c r="IT42" s="292">
        <v>477</v>
      </c>
      <c r="IU42" s="184">
        <f t="shared" ref="IU42:IU45" si="911">(IT42-JN42)/JN42</f>
        <v>2.1441088160328001E-2</v>
      </c>
      <c r="IV42" s="292">
        <v>476</v>
      </c>
      <c r="IW42" s="184">
        <f t="shared" ref="IW42:IW45" si="912">(IV42-JO42)/JO42</f>
        <v>2.4962920543627701E-2</v>
      </c>
      <c r="IX42" s="241">
        <v>457</v>
      </c>
      <c r="IY42" s="184">
        <f t="shared" ref="IY42:IY45" si="913">(IX42-JP42)/JP42</f>
        <v>2.1416943536711999E-2</v>
      </c>
      <c r="IZ42" s="241">
        <v>450</v>
      </c>
      <c r="JA42" s="242">
        <f t="shared" ref="JA42:JA45" si="914">(IZ42-JQ42)/JQ42</f>
        <v>1.75113945579661E-3</v>
      </c>
      <c r="JB42" s="241">
        <v>445</v>
      </c>
      <c r="JC42" s="151">
        <f t="shared" ref="JC42:JC45" si="915">(JB42-JR42)/JR42</f>
        <v>-3.23623707907012E-2</v>
      </c>
      <c r="JD42" s="231">
        <v>413</v>
      </c>
      <c r="JE42" s="159">
        <f t="shared" ref="JE42:JE45" si="916">(JD42-JS42)/JS42</f>
        <v>-4.9068529985956703E-3</v>
      </c>
      <c r="JF42" s="245">
        <v>482</v>
      </c>
      <c r="JG42" s="159">
        <f t="shared" ref="JG42:JG45" si="917">(JF42-JT42)/JT42</f>
        <v>-2.9619744578661001E-2</v>
      </c>
      <c r="JH42" s="308">
        <v>5827.1719164334199</v>
      </c>
      <c r="JI42" s="308">
        <v>506.54813333620501</v>
      </c>
      <c r="JJ42" s="308">
        <v>694.076102310181</v>
      </c>
      <c r="JK42" s="308">
        <v>557.559956201962</v>
      </c>
      <c r="JL42" s="308">
        <v>436.49581795250498</v>
      </c>
      <c r="JM42" s="308">
        <v>432.83461128969299</v>
      </c>
      <c r="JN42" s="308">
        <v>466.98728446405403</v>
      </c>
      <c r="JO42" s="308">
        <v>464.40704386411898</v>
      </c>
      <c r="JP42" s="308">
        <v>447.41768079312698</v>
      </c>
      <c r="JQ42" s="308">
        <v>449.21336475291002</v>
      </c>
      <c r="JR42" s="308">
        <v>459.88290096121</v>
      </c>
      <c r="JS42" s="308">
        <v>415.03652320843202</v>
      </c>
      <c r="JT42" s="308">
        <v>496.71249729902598</v>
      </c>
    </row>
    <row r="43" spans="1:280" ht="28.8">
      <c r="A43" s="416"/>
      <c r="B43" s="160" t="s">
        <v>2539</v>
      </c>
      <c r="C43" s="246">
        <v>4330.6841000000004</v>
      </c>
      <c r="D43" s="108">
        <f t="shared" ref="D43:H43" si="918">C43/R43-1</f>
        <v>-0.18090955630524599</v>
      </c>
      <c r="E43" s="246">
        <v>5973.8076000000001</v>
      </c>
      <c r="F43" s="108">
        <f t="shared" si="918"/>
        <v>3.81535273105909E-2</v>
      </c>
      <c r="G43" s="246">
        <v>6126.3787000000002</v>
      </c>
      <c r="H43" s="108">
        <f t="shared" si="918"/>
        <v>-2.3376198028723901E-3</v>
      </c>
      <c r="I43" s="246">
        <v>6709.8014999999996</v>
      </c>
      <c r="J43" s="108">
        <f t="shared" ref="J43:N43" si="919">I43/X43-1</f>
        <v>6.5298625057295098E-2</v>
      </c>
      <c r="K43" s="246">
        <v>6422.9636</v>
      </c>
      <c r="L43" s="108">
        <f t="shared" si="919"/>
        <v>7.9139839859310196E-2</v>
      </c>
      <c r="M43" s="246">
        <v>5719.9664000000002</v>
      </c>
      <c r="N43" s="108">
        <f t="shared" si="919"/>
        <v>-1.5465645315284399E-2</v>
      </c>
      <c r="O43" s="107">
        <f t="shared" si="4"/>
        <v>35283.601900000001</v>
      </c>
      <c r="P43" s="108">
        <f t="shared" si="5"/>
        <v>1.16775942846559E-3</v>
      </c>
      <c r="Q43" s="108"/>
      <c r="R43" s="162">
        <v>5287.1867000000002</v>
      </c>
      <c r="S43" s="108">
        <f t="shared" ref="S43:W43" si="920">R43/AS43-1</f>
        <v>0.41869735767489102</v>
      </c>
      <c r="T43" s="247">
        <v>5754.2622000000001</v>
      </c>
      <c r="U43" s="163">
        <f t="shared" si="920"/>
        <v>0.37710533873237401</v>
      </c>
      <c r="V43" s="248">
        <v>6140.7334000000001</v>
      </c>
      <c r="W43" s="163">
        <f t="shared" si="920"/>
        <v>0.351694653162898</v>
      </c>
      <c r="X43" s="248">
        <v>6298.5169999999998</v>
      </c>
      <c r="Y43" s="163">
        <f t="shared" ref="Y43:AC43" si="921">X43/AY43-1</f>
        <v>0.32306859499253998</v>
      </c>
      <c r="Z43" s="246">
        <v>5951.9288999999999</v>
      </c>
      <c r="AA43" s="163">
        <f t="shared" si="921"/>
        <v>0.22150897359081201</v>
      </c>
      <c r="AB43" s="246">
        <v>5809.8190000000004</v>
      </c>
      <c r="AC43" s="163">
        <f t="shared" si="921"/>
        <v>0.30895355050518097</v>
      </c>
      <c r="AD43" s="246">
        <v>5215.6359000000002</v>
      </c>
      <c r="AE43" s="163">
        <f t="shared" ref="AE43:AI43" si="922">AD43/BE43-1</f>
        <v>0.174158422408037</v>
      </c>
      <c r="AF43" s="246">
        <v>5112.6801999999998</v>
      </c>
      <c r="AG43" s="163">
        <f t="shared" si="922"/>
        <v>9.0779363774928998E-2</v>
      </c>
      <c r="AH43" s="246">
        <v>5120.6557000000003</v>
      </c>
      <c r="AI43" s="163">
        <f t="shared" si="922"/>
        <v>5.1066225565480301E-2</v>
      </c>
      <c r="AJ43" s="246">
        <v>5405.8882999999996</v>
      </c>
      <c r="AK43" s="163">
        <f t="shared" ref="AK43:AO43" si="923">AJ43/BK43-1</f>
        <v>-7.1359332992034605E-2</v>
      </c>
      <c r="AL43" s="246">
        <v>5115.4008000000003</v>
      </c>
      <c r="AM43" s="163">
        <f t="shared" si="923"/>
        <v>-0.128764451796653</v>
      </c>
      <c r="AN43" s="246">
        <v>4543.3814000000002</v>
      </c>
      <c r="AO43" s="163">
        <f t="shared" si="923"/>
        <v>-0.12575592769694399</v>
      </c>
      <c r="AP43" s="109">
        <f t="shared" si="14"/>
        <v>65756.089500000002</v>
      </c>
      <c r="AQ43" s="108">
        <f t="shared" si="15"/>
        <v>0.14536336270533701</v>
      </c>
      <c r="AR43" s="110"/>
      <c r="AS43" s="249">
        <v>3726.7896999999998</v>
      </c>
      <c r="AT43" s="199">
        <v>-1.53670751881008E-3</v>
      </c>
      <c r="AU43" s="250">
        <v>4178.5200000000004</v>
      </c>
      <c r="AV43" s="200">
        <f t="shared" ref="AV43:AZ43" si="924">AU43/BV43-1</f>
        <v>9.4166930660288098E-2</v>
      </c>
      <c r="AW43" s="250">
        <v>4542.9885999999997</v>
      </c>
      <c r="AX43" s="200">
        <f t="shared" si="924"/>
        <v>3.8086751274338602E-2</v>
      </c>
      <c r="AY43" s="213">
        <v>4760.5370000000003</v>
      </c>
      <c r="AZ43" s="200">
        <f t="shared" si="924"/>
        <v>-6.6747236241597799E-2</v>
      </c>
      <c r="BA43" s="251">
        <v>4872.6035000000002</v>
      </c>
      <c r="BB43" s="200">
        <f t="shared" ref="BB43:BF43" si="925">BA43/CB43-1</f>
        <v>2.2548665567185398E-2</v>
      </c>
      <c r="BC43" s="166">
        <v>4438.5218999999997</v>
      </c>
      <c r="BD43" s="200">
        <f t="shared" si="925"/>
        <v>7.6271519959227693E-2</v>
      </c>
      <c r="BE43" s="166">
        <v>4442.0205999999998</v>
      </c>
      <c r="BF43" s="200">
        <f t="shared" si="925"/>
        <v>4.76870646366854E-2</v>
      </c>
      <c r="BG43" s="166">
        <v>4687.1809000000003</v>
      </c>
      <c r="BH43" s="200">
        <f t="shared" ref="BH43:BL43" si="926">BG43/CH43-1</f>
        <v>4.3652005120577798E-2</v>
      </c>
      <c r="BI43" s="166">
        <v>4871.8678</v>
      </c>
      <c r="BJ43" s="200">
        <f t="shared" si="926"/>
        <v>7.7304488032529498E-2</v>
      </c>
      <c r="BK43" s="166">
        <v>5821.2918</v>
      </c>
      <c r="BL43" s="200">
        <f t="shared" si="926"/>
        <v>0.21565293234264701</v>
      </c>
      <c r="BM43" s="166">
        <v>5871.4326000000001</v>
      </c>
      <c r="BN43" s="200">
        <f t="shared" si="415"/>
        <v>0.22946699025936401</v>
      </c>
      <c r="BO43" s="166">
        <v>5196.9255999999996</v>
      </c>
      <c r="BP43" s="200">
        <f t="shared" si="416"/>
        <v>0.31433272152886799</v>
      </c>
      <c r="BQ43" s="107">
        <f t="shared" si="24"/>
        <v>57410.68</v>
      </c>
      <c r="BR43" s="108">
        <f t="shared" si="399"/>
        <v>8.9606247081788895E-2</v>
      </c>
      <c r="BS43" s="165"/>
      <c r="BT43" s="249">
        <v>3732.5255000000002</v>
      </c>
      <c r="BU43" s="200">
        <f t="shared" si="25"/>
        <v>-0.112553441987593</v>
      </c>
      <c r="BV43" s="249">
        <v>3818.9054000000001</v>
      </c>
      <c r="BW43" s="200">
        <f t="shared" si="26"/>
        <v>-0.253505361963966</v>
      </c>
      <c r="BX43" s="210">
        <v>4376.3091999999997</v>
      </c>
      <c r="BY43" s="108">
        <f t="shared" si="27"/>
        <v>0.179182846839362</v>
      </c>
      <c r="BZ43" s="167">
        <v>5101.0156999999999</v>
      </c>
      <c r="CA43" s="108">
        <v>0.496004366759079</v>
      </c>
      <c r="CB43" s="202">
        <v>4765.1556</v>
      </c>
      <c r="CC43" s="108">
        <f t="shared" si="29"/>
        <v>0.207665171838046</v>
      </c>
      <c r="CD43" s="202">
        <v>4123.9796999999999</v>
      </c>
      <c r="CE43" s="108">
        <f t="shared" si="30"/>
        <v>1.02116884027372E-2</v>
      </c>
      <c r="CF43" s="246">
        <v>4239.8352999999997</v>
      </c>
      <c r="CG43" s="108">
        <f t="shared" si="31"/>
        <v>-2.2307407254530402E-2</v>
      </c>
      <c r="CH43" s="107">
        <v>4491.1338999999998</v>
      </c>
      <c r="CI43" s="108">
        <f t="shared" si="33"/>
        <v>0.109498917449393</v>
      </c>
      <c r="CJ43" s="107">
        <v>4522.2755999999999</v>
      </c>
      <c r="CK43" s="108">
        <f t="shared" si="34"/>
        <v>0.231938027432188</v>
      </c>
      <c r="CL43" s="107">
        <v>4788.6133</v>
      </c>
      <c r="CM43" s="108">
        <f t="shared" si="35"/>
        <v>0.42992477313452099</v>
      </c>
      <c r="CN43" s="107">
        <v>4775.5919000000004</v>
      </c>
      <c r="CO43" s="108">
        <f t="shared" si="36"/>
        <v>0.750983289000143</v>
      </c>
      <c r="CP43" s="168">
        <v>3954.0410999999999</v>
      </c>
      <c r="CQ43" s="108">
        <f t="shared" si="37"/>
        <v>0.59764536027639503</v>
      </c>
      <c r="CR43" s="169">
        <f t="shared" si="38"/>
        <v>52689.3822</v>
      </c>
      <c r="CS43" s="108">
        <f t="shared" si="39"/>
        <v>0.168867313496154</v>
      </c>
      <c r="CT43" s="170">
        <f t="shared" si="40"/>
        <v>-0.17203119889704199</v>
      </c>
      <c r="CU43" s="170"/>
      <c r="CV43" s="252">
        <v>4205.9157999999998</v>
      </c>
      <c r="CW43" s="249">
        <v>5115.7840999999999</v>
      </c>
      <c r="CX43" s="249">
        <v>3711.3067000000001</v>
      </c>
      <c r="CY43" s="249">
        <v>3409.7599</v>
      </c>
      <c r="CZ43" s="210">
        <v>3945.7588999999998</v>
      </c>
      <c r="DA43" s="210">
        <v>4082.2926000000002</v>
      </c>
      <c r="DB43" s="210">
        <v>4336.5730000000003</v>
      </c>
      <c r="DC43" s="210">
        <v>4047.8939</v>
      </c>
      <c r="DD43" s="210">
        <v>3670.8629000000001</v>
      </c>
      <c r="DE43" s="210">
        <v>3348.8568</v>
      </c>
      <c r="DF43" s="210">
        <v>2727.3771999999999</v>
      </c>
      <c r="DG43" s="210">
        <v>2474.9178999999999</v>
      </c>
      <c r="DH43" s="213">
        <v>45077.299700000003</v>
      </c>
      <c r="DI43" s="214">
        <v>-0.28402327387770898</v>
      </c>
      <c r="DJ43" s="173"/>
      <c r="DK43" s="253">
        <v>5592.3401999999996</v>
      </c>
      <c r="DL43" s="175">
        <f t="shared" si="873"/>
        <v>-0.25969697263736702</v>
      </c>
      <c r="DM43" s="74">
        <v>5856.5941000000003</v>
      </c>
      <c r="DN43" s="259"/>
      <c r="DO43" s="74">
        <v>6533.8882000000003</v>
      </c>
      <c r="DP43" s="177">
        <f t="shared" si="43"/>
        <v>2.3963448383407799</v>
      </c>
      <c r="DQ43" s="178">
        <f t="shared" si="44"/>
        <v>17982.822499999998</v>
      </c>
      <c r="DR43" s="74">
        <v>6719.0443999999998</v>
      </c>
      <c r="DS43" s="177">
        <f t="shared" ref="DS43:DW43" si="927">(DR43-ER43)/ER43</f>
        <v>6.4502904030603796</v>
      </c>
      <c r="DT43" s="74">
        <v>7554.1230999999998</v>
      </c>
      <c r="DU43" s="177">
        <f t="shared" si="927"/>
        <v>0.74804336992926102</v>
      </c>
      <c r="DV43" s="74">
        <v>6458.6031999999996</v>
      </c>
      <c r="DW43" s="177">
        <f t="shared" si="927"/>
        <v>0.37959289918208999</v>
      </c>
      <c r="DX43" s="74">
        <v>6142.8113999999996</v>
      </c>
      <c r="DY43" s="177">
        <f t="shared" ref="DY43:EC43" si="928">(DX43-EX43)/EX43</f>
        <v>0.23873719297889701</v>
      </c>
      <c r="DZ43" s="74">
        <v>2988.5225999999998</v>
      </c>
      <c r="EA43" s="177">
        <f t="shared" si="928"/>
        <v>-0.45952906085832201</v>
      </c>
      <c r="EB43" s="74">
        <v>3761.2096000000001</v>
      </c>
      <c r="EC43" s="177">
        <f t="shared" si="928"/>
        <v>-0.36349492987910698</v>
      </c>
      <c r="ED43" s="74">
        <v>4353.4543999999996</v>
      </c>
      <c r="EE43" s="177">
        <f t="shared" ref="EE43:EI43" si="929">(ED43-FD43)/FD43</f>
        <v>-0.33457519751217901</v>
      </c>
      <c r="EF43" s="74">
        <v>3436.8595999999998</v>
      </c>
      <c r="EG43" s="177">
        <f t="shared" si="929"/>
        <v>-0.44952980765702499</v>
      </c>
      <c r="EH43" s="74">
        <v>3561.7181999999998</v>
      </c>
      <c r="EI43" s="177">
        <f t="shared" si="929"/>
        <v>-0.332809379291855</v>
      </c>
      <c r="EJ43" s="176">
        <f t="shared" si="225"/>
        <v>62959.169000000002</v>
      </c>
      <c r="EK43" s="177">
        <f t="shared" si="52"/>
        <v>-2.6085344330315299E-2</v>
      </c>
      <c r="EL43" s="76">
        <v>18295</v>
      </c>
      <c r="EM43" s="177">
        <f t="shared" si="877"/>
        <v>-0.15516047102285799</v>
      </c>
      <c r="EN43" s="74">
        <v>0</v>
      </c>
      <c r="EO43" s="177">
        <f t="shared" si="878"/>
        <v>-1</v>
      </c>
      <c r="EP43" s="74">
        <v>1923.8</v>
      </c>
      <c r="EQ43" s="177">
        <f t="shared" si="879"/>
        <v>-0.92586798196601305</v>
      </c>
      <c r="ER43" s="74">
        <v>901.85</v>
      </c>
      <c r="ES43" s="177">
        <f t="shared" si="880"/>
        <v>-0.95928626247121995</v>
      </c>
      <c r="ET43" s="74">
        <v>4321.4735000000001</v>
      </c>
      <c r="EU43" s="177">
        <f t="shared" si="881"/>
        <v>-0.83944592435725995</v>
      </c>
      <c r="EV43" s="74">
        <v>4681.5282999999999</v>
      </c>
      <c r="EW43" s="177">
        <f t="shared" si="882"/>
        <v>-0.78863477809381899</v>
      </c>
      <c r="EX43" s="74">
        <v>4958.9303</v>
      </c>
      <c r="EY43" s="177">
        <f t="shared" si="883"/>
        <v>-0.78562466280477306</v>
      </c>
      <c r="EZ43" s="74">
        <v>5529.4787999999999</v>
      </c>
      <c r="FA43" s="177">
        <f t="shared" si="884"/>
        <v>-0.74285082081569997</v>
      </c>
      <c r="FB43" s="74">
        <v>5909.1589000000004</v>
      </c>
      <c r="FC43" s="177">
        <f t="shared" si="885"/>
        <v>-0.75486771343234005</v>
      </c>
      <c r="FD43" s="74">
        <v>6542.3687</v>
      </c>
      <c r="FE43" s="177">
        <f t="shared" ref="FE43:FI43" si="930">(FD43-FU43)/FU43</f>
        <v>-0.69475254514067097</v>
      </c>
      <c r="FF43" s="74">
        <v>6243.4980999999998</v>
      </c>
      <c r="FG43" s="177">
        <f t="shared" si="930"/>
        <v>-0.67383250966461194</v>
      </c>
      <c r="FH43" s="74">
        <v>5338.3816999999999</v>
      </c>
      <c r="FI43" s="177">
        <f t="shared" si="930"/>
        <v>-0.82596962673186602</v>
      </c>
      <c r="FJ43" s="180">
        <f t="shared" si="67"/>
        <v>64645.4683</v>
      </c>
      <c r="FK43" s="177">
        <f t="shared" si="887"/>
        <v>-0.77511803808476898</v>
      </c>
      <c r="FL43" s="78">
        <v>21655</v>
      </c>
      <c r="FM43" s="78">
        <v>28651</v>
      </c>
      <c r="FN43" s="78">
        <v>25951</v>
      </c>
      <c r="FO43" s="78">
        <v>22151</v>
      </c>
      <c r="FP43" s="78">
        <v>26916</v>
      </c>
      <c r="FQ43" s="78">
        <v>22149</v>
      </c>
      <c r="FR43" s="89" t="s">
        <v>2674</v>
      </c>
      <c r="FS43" s="255" t="s">
        <v>2675</v>
      </c>
      <c r="FT43" s="255" t="s">
        <v>2676</v>
      </c>
      <c r="FU43" s="255" t="s">
        <v>2677</v>
      </c>
      <c r="FV43" s="184">
        <f t="shared" ref="FV43:FZ43" si="931">(FU43-GW43)/GW43</f>
        <v>-0.104009029722838</v>
      </c>
      <c r="FW43" s="255" t="s">
        <v>2678</v>
      </c>
      <c r="FX43" s="184">
        <f t="shared" si="931"/>
        <v>-0.122892228739003</v>
      </c>
      <c r="FY43" s="255" t="s">
        <v>2679</v>
      </c>
      <c r="FZ43" s="184">
        <f t="shared" si="931"/>
        <v>-0.14215000838973099</v>
      </c>
      <c r="GA43" s="185">
        <f t="shared" si="889"/>
        <v>287464</v>
      </c>
      <c r="GB43" s="256">
        <f t="shared" si="890"/>
        <v>-0.113594385497513</v>
      </c>
      <c r="GC43" s="186"/>
      <c r="GD43" s="80"/>
      <c r="GE43" s="96">
        <v>24093</v>
      </c>
      <c r="GF43" s="177">
        <f t="shared" ref="GF43:GJ43" si="932">(GE43-HH43)/HH43</f>
        <v>-3.8451997023071201E-3</v>
      </c>
      <c r="GG43" s="181">
        <v>32435</v>
      </c>
      <c r="GH43" s="177">
        <f t="shared" si="932"/>
        <v>-1.45830168616132E-2</v>
      </c>
      <c r="GI43" s="85">
        <v>28896</v>
      </c>
      <c r="GJ43" s="177">
        <f t="shared" si="932"/>
        <v>-1.2271406597162899E-2</v>
      </c>
      <c r="GK43" s="85">
        <v>23614</v>
      </c>
      <c r="GL43" s="177">
        <f t="shared" si="892"/>
        <v>-1.7311693716188101E-2</v>
      </c>
      <c r="GM43" s="85">
        <v>27815</v>
      </c>
      <c r="GN43" s="177">
        <f t="shared" si="893"/>
        <v>-2.9652886795743901E-2</v>
      </c>
      <c r="GO43" s="257">
        <v>25632</v>
      </c>
      <c r="GP43" s="177">
        <f t="shared" ref="GP43:GT43" si="933">(GO43-HS43)/HS43</f>
        <v>-2.5362181071523601E-2</v>
      </c>
      <c r="GQ43" s="181">
        <v>26994</v>
      </c>
      <c r="GR43" s="177">
        <f t="shared" si="933"/>
        <v>-1.18603118822754E-2</v>
      </c>
      <c r="GS43" s="181">
        <v>25818</v>
      </c>
      <c r="GT43" s="177">
        <f t="shared" si="933"/>
        <v>-4.0258726441396199E-2</v>
      </c>
      <c r="GU43" s="181">
        <v>27503</v>
      </c>
      <c r="GV43" s="177">
        <f t="shared" ref="GV43:GZ43" si="934">(GU43-HY43)/HY43</f>
        <v>-4.0470292711858501E-2</v>
      </c>
      <c r="GW43" s="181">
        <v>23921</v>
      </c>
      <c r="GX43" s="177">
        <f t="shared" si="934"/>
        <v>-2.0393955526434301E-2</v>
      </c>
      <c r="GY43" s="181">
        <v>21824</v>
      </c>
      <c r="GZ43" s="177">
        <f t="shared" si="934"/>
        <v>9.1650627806800502E-5</v>
      </c>
      <c r="HA43" s="181">
        <v>35758</v>
      </c>
      <c r="HB43" s="177">
        <f t="shared" si="896"/>
        <v>-1.5663280755361001E-2</v>
      </c>
      <c r="HC43" s="187">
        <f t="shared" si="897"/>
        <v>324303</v>
      </c>
      <c r="HD43" s="181">
        <f t="shared" si="898"/>
        <v>324303</v>
      </c>
      <c r="HE43" s="154"/>
      <c r="HF43" s="173"/>
      <c r="HG43" s="269"/>
      <c r="HH43" s="96">
        <v>24186</v>
      </c>
      <c r="HI43" s="151">
        <f t="shared" ref="HI43:HM43" si="935">(HH43-IJ43)/IJ43</f>
        <v>-1.4489682824265699E-2</v>
      </c>
      <c r="HJ43" s="190">
        <v>32915</v>
      </c>
      <c r="HK43" s="151">
        <f t="shared" si="935"/>
        <v>-1.70284185251991E-2</v>
      </c>
      <c r="HL43" s="190">
        <v>29255</v>
      </c>
      <c r="HM43" s="193">
        <f t="shared" si="935"/>
        <v>-1.42197661488695E-2</v>
      </c>
      <c r="HN43" s="258">
        <v>24030</v>
      </c>
      <c r="HO43" s="259">
        <f t="shared" si="900"/>
        <v>-1.7860792087301298E-2</v>
      </c>
      <c r="HP43" s="258">
        <v>28665</v>
      </c>
      <c r="HQ43" s="259">
        <f t="shared" si="901"/>
        <v>-1.49823030136421E-2</v>
      </c>
      <c r="HR43" s="193"/>
      <c r="HS43" s="258">
        <v>26299</v>
      </c>
      <c r="HT43" s="259">
        <f t="shared" ref="HT43:HX43" si="936">(HS43-IT43)/IT43</f>
        <v>1.9811788013868298E-3</v>
      </c>
      <c r="HU43" s="258">
        <v>27318</v>
      </c>
      <c r="HV43" s="259">
        <f t="shared" si="936"/>
        <v>-2.1421407078377998E-2</v>
      </c>
      <c r="HW43" s="258">
        <v>26901</v>
      </c>
      <c r="HX43" s="192">
        <f t="shared" si="936"/>
        <v>-6.4999815341433703E-3</v>
      </c>
      <c r="HY43" s="258">
        <v>28663</v>
      </c>
      <c r="HZ43" s="195">
        <f t="shared" ref="HZ43:ID43" si="937">(HY43-IZ43)/IZ43</f>
        <v>-1.8793646446665799E-2</v>
      </c>
      <c r="IA43" s="258">
        <v>24419</v>
      </c>
      <c r="IB43" s="281">
        <f t="shared" si="937"/>
        <v>-5.3360488798370699E-3</v>
      </c>
      <c r="IC43" s="261">
        <v>21822</v>
      </c>
      <c r="ID43" s="71">
        <f t="shared" si="937"/>
        <v>0</v>
      </c>
      <c r="IE43" s="261">
        <v>36327</v>
      </c>
      <c r="IF43" s="71">
        <f t="shared" si="904"/>
        <v>3.8270264090545299E-2</v>
      </c>
      <c r="IG43" s="150">
        <f t="shared" si="905"/>
        <v>330800</v>
      </c>
      <c r="IH43" s="295"/>
      <c r="II43" s="80"/>
      <c r="IJ43" s="73">
        <v>24541.599999999999</v>
      </c>
      <c r="IK43" s="259">
        <f t="shared" si="906"/>
        <v>3.08815875534512E-2</v>
      </c>
      <c r="IL43" s="181">
        <v>33485.199999999997</v>
      </c>
      <c r="IM43" s="259">
        <f t="shared" si="907"/>
        <v>2.4019566768083599E-2</v>
      </c>
      <c r="IN43" s="85">
        <v>29677</v>
      </c>
      <c r="IO43" s="154">
        <f t="shared" si="908"/>
        <v>2.6309505086260399E-2</v>
      </c>
      <c r="IP43" s="294">
        <v>24467</v>
      </c>
      <c r="IQ43" s="259">
        <f t="shared" si="909"/>
        <v>2.8094718457338401E-2</v>
      </c>
      <c r="IR43" s="294">
        <v>29101</v>
      </c>
      <c r="IS43" s="259">
        <f t="shared" si="910"/>
        <v>2.6783964857356901E-2</v>
      </c>
      <c r="IT43" s="294">
        <v>26247</v>
      </c>
      <c r="IU43" s="177">
        <f t="shared" si="911"/>
        <v>2.18090689452719E-2</v>
      </c>
      <c r="IV43" s="294">
        <v>27916</v>
      </c>
      <c r="IW43" s="177">
        <f t="shared" si="912"/>
        <v>2.6695611727128699E-2</v>
      </c>
      <c r="IX43" s="261">
        <v>27077</v>
      </c>
      <c r="IY43" s="177">
        <f t="shared" si="913"/>
        <v>2.3004550393517599E-2</v>
      </c>
      <c r="IZ43" s="261">
        <v>29212</v>
      </c>
      <c r="JA43" s="154">
        <f t="shared" si="914"/>
        <v>1.59538753860664E-3</v>
      </c>
      <c r="JB43" s="261">
        <v>24550</v>
      </c>
      <c r="JC43" s="151">
        <f t="shared" si="915"/>
        <v>-4.1419753874674101E-2</v>
      </c>
      <c r="JD43" s="261">
        <v>21822</v>
      </c>
      <c r="JE43" s="151">
        <f t="shared" si="916"/>
        <v>-2.97378458967354E-2</v>
      </c>
      <c r="JF43" s="261">
        <v>34988</v>
      </c>
      <c r="JG43" s="151">
        <f t="shared" si="917"/>
        <v>-9.9981302277415501E-2</v>
      </c>
      <c r="JH43" s="85">
        <v>333049.58638928598</v>
      </c>
      <c r="JI43" s="85">
        <v>23806.4199577408</v>
      </c>
      <c r="JJ43" s="85">
        <v>32699.765792252299</v>
      </c>
      <c r="JK43" s="85">
        <v>28916.228343325802</v>
      </c>
      <c r="JL43" s="85">
        <v>23798.3909077102</v>
      </c>
      <c r="JM43" s="85">
        <v>28341.891766923702</v>
      </c>
      <c r="JN43" s="85">
        <v>25686.794918636399</v>
      </c>
      <c r="JO43" s="85">
        <v>27190.142512676299</v>
      </c>
      <c r="JP43" s="85">
        <v>26468.112961554601</v>
      </c>
      <c r="JQ43" s="85">
        <v>29165.4697729666</v>
      </c>
      <c r="JR43" s="85">
        <v>25610.792731472899</v>
      </c>
      <c r="JS43" s="85">
        <v>22490.828800973199</v>
      </c>
      <c r="JT43" s="85">
        <v>38874.747923053103</v>
      </c>
    </row>
    <row r="44" spans="1:280" s="51" customFormat="1" ht="28.8">
      <c r="A44" s="415" t="s">
        <v>2680</v>
      </c>
      <c r="B44" s="106" t="s">
        <v>2536</v>
      </c>
      <c r="C44" s="215">
        <v>114.3916</v>
      </c>
      <c r="D44" s="108">
        <f t="shared" ref="D44:H44" si="938">C44/R44-1</f>
        <v>-0.122243477153251</v>
      </c>
      <c r="E44" s="246">
        <v>120.983</v>
      </c>
      <c r="F44" s="108">
        <f t="shared" si="938"/>
        <v>-9.21751762815822E-2</v>
      </c>
      <c r="G44" s="246">
        <v>119.5115</v>
      </c>
      <c r="H44" s="108">
        <f t="shared" si="938"/>
        <v>-6.7645739473016997E-2</v>
      </c>
      <c r="I44" s="246">
        <v>120.37860000000001</v>
      </c>
      <c r="J44" s="108">
        <f t="shared" ref="J44:N44" si="939">I44/X44-1</f>
        <v>-7.4981327284295504E-2</v>
      </c>
      <c r="K44" s="246">
        <v>122.8015</v>
      </c>
      <c r="L44" s="108">
        <f t="shared" si="939"/>
        <v>-7.7596612687698893E-2</v>
      </c>
      <c r="M44" s="246">
        <v>121.1953</v>
      </c>
      <c r="N44" s="108">
        <f t="shared" si="939"/>
        <v>-7.3356750077987906E-2</v>
      </c>
      <c r="O44" s="107">
        <f t="shared" si="4"/>
        <v>719.26149999999996</v>
      </c>
      <c r="P44" s="108">
        <f t="shared" si="5"/>
        <v>-8.4711302772532998E-2</v>
      </c>
      <c r="Q44" s="108"/>
      <c r="R44" s="107">
        <v>130.3227</v>
      </c>
      <c r="S44" s="108">
        <f t="shared" ref="S44:W44" si="940">R44/AS44-1</f>
        <v>5.06683844212132E-2</v>
      </c>
      <c r="T44" s="107">
        <v>133.26689999999999</v>
      </c>
      <c r="U44" s="108">
        <f t="shared" si="940"/>
        <v>2.68013166045655E-2</v>
      </c>
      <c r="V44" s="215">
        <v>128.1825</v>
      </c>
      <c r="W44" s="108">
        <f t="shared" si="940"/>
        <v>2.9396411879025301E-2</v>
      </c>
      <c r="X44" s="215">
        <v>130.13640000000001</v>
      </c>
      <c r="Y44" s="108">
        <f t="shared" ref="Y44:AC44" si="941">X44/AY44-1</f>
        <v>3.4285600747084199E-2</v>
      </c>
      <c r="Z44" s="246">
        <v>133.13210000000001</v>
      </c>
      <c r="AA44" s="108">
        <f t="shared" si="941"/>
        <v>1.4027682145838501E-2</v>
      </c>
      <c r="AB44" s="246">
        <v>130.78960000000001</v>
      </c>
      <c r="AC44" s="108">
        <f t="shared" si="941"/>
        <v>1.9534843113227202E-2</v>
      </c>
      <c r="AD44" s="246">
        <v>128.10390000000001</v>
      </c>
      <c r="AE44" s="108">
        <f t="shared" ref="AE44:AI44" si="942">AD44/BE44-1</f>
        <v>1.38267192584807E-2</v>
      </c>
      <c r="AF44" s="246">
        <v>120.2483</v>
      </c>
      <c r="AG44" s="108">
        <f t="shared" si="942"/>
        <v>-2.7748176345122302E-2</v>
      </c>
      <c r="AH44" s="246">
        <v>118.1387</v>
      </c>
      <c r="AI44" s="108">
        <f t="shared" si="942"/>
        <v>-4.5225021942124501E-2</v>
      </c>
      <c r="AJ44" s="202">
        <v>123.2278</v>
      </c>
      <c r="AK44" s="108">
        <f t="shared" ref="AK44:AO44" si="943">AJ44/BK44-1</f>
        <v>-5.1535711399400302E-2</v>
      </c>
      <c r="AL44" s="246">
        <v>118.7277</v>
      </c>
      <c r="AM44" s="108">
        <f t="shared" si="943"/>
        <v>-7.0704675135604703E-2</v>
      </c>
      <c r="AN44" s="246">
        <v>116.6459</v>
      </c>
      <c r="AO44" s="108">
        <f t="shared" si="943"/>
        <v>-7.7120324320731903E-2</v>
      </c>
      <c r="AP44" s="109">
        <f t="shared" si="14"/>
        <v>1510.9224999999999</v>
      </c>
      <c r="AQ44" s="108">
        <f t="shared" si="15"/>
        <v>-7.0135646538631597E-3</v>
      </c>
      <c r="AR44" s="110"/>
      <c r="AS44" s="216">
        <v>124.03789999999999</v>
      </c>
      <c r="AT44" s="111">
        <v>-5.3306956144106903E-2</v>
      </c>
      <c r="AU44" s="217">
        <v>129.7884</v>
      </c>
      <c r="AV44" s="111">
        <f t="shared" ref="AV44:AZ44" si="944">AU44/BV44-1</f>
        <v>-0.119963493528306</v>
      </c>
      <c r="AW44" s="217">
        <v>124.52200000000001</v>
      </c>
      <c r="AX44" s="111">
        <f t="shared" si="944"/>
        <v>-2.6993997340138701E-2</v>
      </c>
      <c r="AY44" s="115">
        <v>125.82250000000001</v>
      </c>
      <c r="AZ44" s="111">
        <f t="shared" si="944"/>
        <v>-2.69053544663863E-2</v>
      </c>
      <c r="BA44" s="218">
        <v>131.29040000000001</v>
      </c>
      <c r="BB44" s="111">
        <f t="shared" ref="BB44:BF44" si="945">BA44/CB44-1</f>
        <v>8.5738890088136194E-3</v>
      </c>
      <c r="BC44" s="219">
        <v>128.28360000000001</v>
      </c>
      <c r="BD44" s="111">
        <f t="shared" si="945"/>
        <v>-1.1382499772658299E-2</v>
      </c>
      <c r="BE44" s="219">
        <v>126.35680000000001</v>
      </c>
      <c r="BF44" s="111">
        <f t="shared" si="945"/>
        <v>-1.94466165888629E-3</v>
      </c>
      <c r="BG44" s="219">
        <v>123.6802</v>
      </c>
      <c r="BH44" s="111">
        <f t="shared" ref="BH44:BL44" si="946">BG44/CH44-1</f>
        <v>9.8900921024935905E-4</v>
      </c>
      <c r="BI44" s="219">
        <v>123.7346</v>
      </c>
      <c r="BJ44" s="111">
        <f t="shared" si="946"/>
        <v>-1.28666410312459E-2</v>
      </c>
      <c r="BK44" s="219">
        <v>129.92349999999999</v>
      </c>
      <c r="BL44" s="111">
        <f t="shared" si="946"/>
        <v>-1.23438489425478E-2</v>
      </c>
      <c r="BM44" s="219">
        <v>127.761</v>
      </c>
      <c r="BN44" s="111">
        <f t="shared" si="415"/>
        <v>4.1792887389234798E-2</v>
      </c>
      <c r="BO44" s="219">
        <v>126.3934</v>
      </c>
      <c r="BP44" s="111">
        <f t="shared" si="416"/>
        <v>6.1377528355963003E-2</v>
      </c>
      <c r="BQ44" s="110">
        <f t="shared" si="24"/>
        <v>1521.5943</v>
      </c>
      <c r="BR44" s="111">
        <f t="shared" si="399"/>
        <v>-1.4825137281420301E-2</v>
      </c>
      <c r="BS44" s="114"/>
      <c r="BT44" s="216">
        <v>131.0223</v>
      </c>
      <c r="BU44" s="111">
        <f t="shared" si="25"/>
        <v>0.118132337027947</v>
      </c>
      <c r="BV44" s="216">
        <v>147.48070000000001</v>
      </c>
      <c r="BW44" s="111">
        <f t="shared" si="26"/>
        <v>0.147666857580417</v>
      </c>
      <c r="BX44" s="110">
        <v>127.9766</v>
      </c>
      <c r="BY44" s="111">
        <f t="shared" si="27"/>
        <v>0.13591790072392501</v>
      </c>
      <c r="BZ44" s="116">
        <v>129.3014</v>
      </c>
      <c r="CA44" s="111">
        <v>0.65017024773981502</v>
      </c>
      <c r="CB44" s="222">
        <v>130.17429999999999</v>
      </c>
      <c r="CC44" s="111">
        <f t="shared" si="29"/>
        <v>0.41610633120150198</v>
      </c>
      <c r="CD44" s="222">
        <v>129.76060000000001</v>
      </c>
      <c r="CE44" s="111">
        <f t="shared" si="30"/>
        <v>0.38434785206237698</v>
      </c>
      <c r="CF44" s="223">
        <v>126.60299999999999</v>
      </c>
      <c r="CG44" s="111">
        <f t="shared" si="31"/>
        <v>0.36449172271081198</v>
      </c>
      <c r="CH44" s="110">
        <v>123.55800000000001</v>
      </c>
      <c r="CI44" s="111">
        <f t="shared" si="33"/>
        <v>0.39757896856188202</v>
      </c>
      <c r="CJ44" s="110">
        <f>99.5593+CJ46</f>
        <v>125.34739999999999</v>
      </c>
      <c r="CK44" s="111">
        <f t="shared" si="34"/>
        <v>-0.61491038915594698</v>
      </c>
      <c r="CL44" s="110">
        <f>104.8202+CL46</f>
        <v>131.54730000000001</v>
      </c>
      <c r="CM44" s="111">
        <f t="shared" si="35"/>
        <v>-5.0448186105869798E-2</v>
      </c>
      <c r="CN44" s="110">
        <v>122.6357</v>
      </c>
      <c r="CO44" s="111">
        <f t="shared" si="36"/>
        <v>0.49720241387182801</v>
      </c>
      <c r="CP44" s="115">
        <v>119.0843</v>
      </c>
      <c r="CQ44" s="111">
        <f t="shared" si="37"/>
        <v>0.14998628718875801</v>
      </c>
      <c r="CR44" s="117">
        <f t="shared" si="38"/>
        <v>1544.4916000000001</v>
      </c>
      <c r="CS44" s="111">
        <f t="shared" si="39"/>
        <v>6.2926411645525301E-2</v>
      </c>
      <c r="CT44" s="118">
        <f t="shared" si="40"/>
        <v>-2.8958940993527998E-2</v>
      </c>
      <c r="CU44" s="118"/>
      <c r="CV44" s="225">
        <v>117.17959999999999</v>
      </c>
      <c r="CW44" s="216">
        <v>128.50479999999999</v>
      </c>
      <c r="CX44" s="216">
        <v>112.6636</v>
      </c>
      <c r="CY44" s="216">
        <v>78.356399999999994</v>
      </c>
      <c r="CZ44" s="110">
        <v>91.924099999999996</v>
      </c>
      <c r="DA44" s="110">
        <v>93.734099999999998</v>
      </c>
      <c r="DB44" s="110">
        <v>92.784000000000006</v>
      </c>
      <c r="DC44" s="110">
        <v>88.408600000000007</v>
      </c>
      <c r="DD44" s="110">
        <v>325.50189999999998</v>
      </c>
      <c r="DE44" s="110">
        <v>138.53620000000001</v>
      </c>
      <c r="DF44" s="110">
        <v>81.909899999999993</v>
      </c>
      <c r="DG44" s="110">
        <v>103.5528</v>
      </c>
      <c r="DH44" s="115">
        <v>1453.056</v>
      </c>
      <c r="DI44" s="121">
        <v>-6.9438952872902096E-2</v>
      </c>
      <c r="DJ44" s="122"/>
      <c r="DK44" s="226">
        <v>149.75219999999999</v>
      </c>
      <c r="DL44" s="124">
        <f t="shared" si="873"/>
        <v>2.6640853055745602E-2</v>
      </c>
      <c r="DM44" s="312">
        <v>164.64070000000001</v>
      </c>
      <c r="DN44" s="313"/>
      <c r="DO44" s="312">
        <v>147.54400000000001</v>
      </c>
      <c r="DP44" s="126">
        <f t="shared" si="43"/>
        <v>92.364551034613697</v>
      </c>
      <c r="DQ44" s="127">
        <f t="shared" si="44"/>
        <v>461.93689999999998</v>
      </c>
      <c r="DR44" s="312">
        <v>144.05160000000001</v>
      </c>
      <c r="DS44" s="126">
        <f t="shared" ref="DS44:DW44" si="947">(DR44-ER44)/ER44</f>
        <v>0.967017826541132</v>
      </c>
      <c r="DT44" s="312">
        <v>145.86619999999999</v>
      </c>
      <c r="DU44" s="126">
        <f t="shared" si="947"/>
        <v>0.365536506842839</v>
      </c>
      <c r="DV44" s="312">
        <v>137.1799</v>
      </c>
      <c r="DW44" s="126">
        <f t="shared" si="947"/>
        <v>0.84847929521117105</v>
      </c>
      <c r="DX44" s="312">
        <v>133.4315</v>
      </c>
      <c r="DY44" s="126">
        <f t="shared" ref="DY44:EC44" si="948">(DX44-EX44)/EX44</f>
        <v>0.52481467133373805</v>
      </c>
      <c r="DZ44" s="312">
        <v>95.714200000000005</v>
      </c>
      <c r="EA44" s="126">
        <f t="shared" si="948"/>
        <v>-0.196177496644938</v>
      </c>
      <c r="EB44" s="312">
        <v>111.35120000000001</v>
      </c>
      <c r="EC44" s="126">
        <f t="shared" si="948"/>
        <v>-0.106964956672027</v>
      </c>
      <c r="ED44" s="312">
        <v>115.82129999999999</v>
      </c>
      <c r="EE44" s="126">
        <f t="shared" ref="EE44:EI44" si="949">(ED44-FD44)/FD44</f>
        <v>-0.10150783941514099</v>
      </c>
      <c r="EF44" s="312">
        <v>110.4734</v>
      </c>
      <c r="EG44" s="126">
        <f t="shared" si="949"/>
        <v>-3.32163578923418E-2</v>
      </c>
      <c r="EH44" s="312">
        <v>105.6576</v>
      </c>
      <c r="EI44" s="126">
        <f t="shared" si="949"/>
        <v>-3.6281197752913497E-2</v>
      </c>
      <c r="EJ44" s="125">
        <f t="shared" si="225"/>
        <v>1561.4838</v>
      </c>
      <c r="EK44" s="126">
        <f t="shared" si="52"/>
        <v>0.281193088262853</v>
      </c>
      <c r="EL44" s="314">
        <v>278.84780000000001</v>
      </c>
      <c r="EM44" s="126">
        <f t="shared" si="877"/>
        <v>-1.31999045926468E-2</v>
      </c>
      <c r="EN44" s="312">
        <v>0</v>
      </c>
      <c r="EO44" s="126">
        <f t="shared" si="878"/>
        <v>-1</v>
      </c>
      <c r="EP44" s="312">
        <v>1.5803</v>
      </c>
      <c r="EQ44" s="126">
        <f t="shared" si="879"/>
        <v>-0.98909937209127496</v>
      </c>
      <c r="ER44" s="312">
        <v>73.233500000000006</v>
      </c>
      <c r="ES44" s="126">
        <f t="shared" si="880"/>
        <v>-0.55883433734939802</v>
      </c>
      <c r="ET44" s="312">
        <v>106.8197</v>
      </c>
      <c r="EU44" s="126">
        <f t="shared" si="881"/>
        <v>-0.33131575669140001</v>
      </c>
      <c r="EV44" s="312">
        <v>74.212299999999999</v>
      </c>
      <c r="EW44" s="126">
        <f t="shared" si="882"/>
        <v>-0.52199982222886399</v>
      </c>
      <c r="EX44" s="312">
        <v>87.506699999999995</v>
      </c>
      <c r="EY44" s="126">
        <f t="shared" si="883"/>
        <v>-0.438000101473355</v>
      </c>
      <c r="EZ44" s="312">
        <v>119.07380000000001</v>
      </c>
      <c r="FA44" s="126">
        <f t="shared" si="884"/>
        <v>-0.218632785534111</v>
      </c>
      <c r="FB44" s="312">
        <v>124.6885</v>
      </c>
      <c r="FC44" s="126">
        <f t="shared" si="885"/>
        <v>-0.37200643060257699</v>
      </c>
      <c r="FD44" s="312">
        <v>128.90629999999999</v>
      </c>
      <c r="FE44" s="126">
        <f t="shared" ref="FE44:FI44" si="950">(FD44-FU44)/FU44</f>
        <v>-0.41906203609481002</v>
      </c>
      <c r="FF44" s="312">
        <v>114.26900000000001</v>
      </c>
      <c r="FG44" s="126">
        <f t="shared" si="950"/>
        <v>-0.42423253006341699</v>
      </c>
      <c r="FH44" s="312">
        <v>109.6353</v>
      </c>
      <c r="FI44" s="126">
        <f t="shared" si="950"/>
        <v>-0.61479748420071401</v>
      </c>
      <c r="FJ44" s="129">
        <f t="shared" si="67"/>
        <v>1218.7732000000001</v>
      </c>
      <c r="FK44" s="126">
        <f t="shared" si="887"/>
        <v>-0.47112839070220802</v>
      </c>
      <c r="FL44" s="67">
        <v>282.57780000000002</v>
      </c>
      <c r="FM44" s="67">
        <v>184.30279999999999</v>
      </c>
      <c r="FN44" s="67">
        <v>144.97329999999999</v>
      </c>
      <c r="FO44" s="67">
        <v>166</v>
      </c>
      <c r="FP44" s="67">
        <v>159.74610000000001</v>
      </c>
      <c r="FQ44" s="67">
        <v>155.25579999999999</v>
      </c>
      <c r="FR44" s="315" t="s">
        <v>2681</v>
      </c>
      <c r="FS44" s="132" t="s">
        <v>2682</v>
      </c>
      <c r="FT44" s="132" t="s">
        <v>2683</v>
      </c>
      <c r="FU44" s="132" t="s">
        <v>2684</v>
      </c>
      <c r="FV44" s="133">
        <f t="shared" ref="FV44:FZ44" si="951">(FU44-GW44)/GW44</f>
        <v>-8.4000266341217305E-3</v>
      </c>
      <c r="FW44" s="132" t="s">
        <v>2685</v>
      </c>
      <c r="FX44" s="133">
        <f t="shared" si="951"/>
        <v>-1.4000272255117E-2</v>
      </c>
      <c r="FY44" s="132" t="s">
        <v>2686</v>
      </c>
      <c r="FZ44" s="133">
        <f t="shared" si="951"/>
        <v>-1.0899942937330501E-2</v>
      </c>
      <c r="GA44" s="134">
        <f t="shared" si="889"/>
        <v>2304.4784</v>
      </c>
      <c r="GB44" s="135">
        <f t="shared" si="890"/>
        <v>-1.25470474644311E-2</v>
      </c>
      <c r="GC44" s="79"/>
      <c r="GD44" s="316"/>
      <c r="GE44" s="137">
        <v>291.34739999999999</v>
      </c>
      <c r="GF44" s="133">
        <f t="shared" ref="GF44:GJ44" si="952">(GE44-HH44)/HH44</f>
        <v>-2.09998827272731E-2</v>
      </c>
      <c r="GG44" s="130">
        <v>188.25620000000001</v>
      </c>
      <c r="GH44" s="133">
        <f t="shared" si="952"/>
        <v>-0.51246204386272698</v>
      </c>
      <c r="GI44" s="67">
        <v>151.32910000000001</v>
      </c>
      <c r="GJ44" s="133">
        <f t="shared" si="952"/>
        <v>-0.43418241995482498</v>
      </c>
      <c r="GK44" s="67">
        <v>171.51949999999999</v>
      </c>
      <c r="GL44" s="133">
        <f t="shared" si="892"/>
        <v>-0.28787503233261003</v>
      </c>
      <c r="GM44" s="67">
        <v>160.55350000000001</v>
      </c>
      <c r="GN44" s="133">
        <f t="shared" si="893"/>
        <v>-0.29695210971073799</v>
      </c>
      <c r="GO44" s="231">
        <v>160.4726</v>
      </c>
      <c r="GP44" s="133">
        <f t="shared" ref="GP44:GT44" si="953">(GO44-HS44)/HS44</f>
        <v>-0.39836251679623802</v>
      </c>
      <c r="GQ44" s="130">
        <v>147.33009999999999</v>
      </c>
      <c r="GR44" s="133">
        <f t="shared" si="953"/>
        <v>-0.44039804524974902</v>
      </c>
      <c r="GS44" s="130">
        <v>147.953</v>
      </c>
      <c r="GT44" s="133">
        <f t="shared" si="953"/>
        <v>-0.42403846153846197</v>
      </c>
      <c r="GU44" s="130">
        <v>202.1901</v>
      </c>
      <c r="GV44" s="133">
        <f t="shared" ref="GV44:GZ44" si="954">(GU44-HY44)/HY44</f>
        <v>-0.20999989059799101</v>
      </c>
      <c r="GW44" s="130">
        <v>223.7731</v>
      </c>
      <c r="GX44" s="133">
        <f t="shared" si="954"/>
        <v>-0.125000048877633</v>
      </c>
      <c r="GY44" s="130">
        <v>201.2818</v>
      </c>
      <c r="GZ44" s="133">
        <f t="shared" si="954"/>
        <v>-0.13199972055884801</v>
      </c>
      <c r="HA44" s="130">
        <v>287.75380000000001</v>
      </c>
      <c r="HB44" s="133">
        <f t="shared" si="896"/>
        <v>-1.2000049442263801E-2</v>
      </c>
      <c r="HC44" s="130">
        <f t="shared" si="897"/>
        <v>2333.7602000000002</v>
      </c>
      <c r="HD44" s="130">
        <f t="shared" si="898"/>
        <v>2333.7602000000002</v>
      </c>
      <c r="HE44" s="135"/>
      <c r="HF44" s="122"/>
      <c r="HG44" s="263"/>
      <c r="HH44" s="137">
        <v>297.59690000000001</v>
      </c>
      <c r="HI44" s="138">
        <f t="shared" ref="HI44:HM44" si="955">(HH44-IJ44)/IJ44</f>
        <v>1.8999958910864E-2</v>
      </c>
      <c r="HJ44" s="233">
        <v>386.13650000000001</v>
      </c>
      <c r="HK44" s="138">
        <f t="shared" si="955"/>
        <v>-8.0000028590924796E-2</v>
      </c>
      <c r="HL44" s="233">
        <v>267.45209999999997</v>
      </c>
      <c r="HM44" s="237">
        <f t="shared" si="955"/>
        <v>-7.3000024955496096E-2</v>
      </c>
      <c r="HN44" s="235">
        <v>240.85589999999999</v>
      </c>
      <c r="HO44" s="236">
        <f t="shared" si="900"/>
        <v>-4.1999830559238102E-2</v>
      </c>
      <c r="HP44" s="235">
        <v>228.36779999999999</v>
      </c>
      <c r="HQ44" s="236">
        <f t="shared" si="901"/>
        <v>-5.0000166398210998E-2</v>
      </c>
      <c r="HR44" s="237"/>
      <c r="HS44" s="235">
        <v>266.72640000000001</v>
      </c>
      <c r="HT44" s="236">
        <f t="shared" ref="HT44:HX44" si="956">(HS44-IT44)/IT44</f>
        <v>-1.2000029633361199E-2</v>
      </c>
      <c r="HU44" s="235">
        <v>263.27659999999997</v>
      </c>
      <c r="HV44" s="236">
        <f t="shared" si="956"/>
        <v>-1.10001731748741E-2</v>
      </c>
      <c r="HW44" s="235">
        <v>256.88</v>
      </c>
      <c r="HX44" s="149">
        <f t="shared" si="956"/>
        <v>-1.2E-2</v>
      </c>
      <c r="HY44" s="235">
        <v>255.93680000000001</v>
      </c>
      <c r="HZ44" s="149">
        <f t="shared" ref="HZ44:ID44" si="957">(HY44-IZ44)/IZ44</f>
        <v>-9.0999476551682692E-3</v>
      </c>
      <c r="IA44" s="235">
        <v>255.7407</v>
      </c>
      <c r="IB44" s="135">
        <f t="shared" si="957"/>
        <v>-8.4998784568557501E-3</v>
      </c>
      <c r="IC44" s="235">
        <v>231.8914</v>
      </c>
      <c r="ID44" s="149">
        <f t="shared" si="957"/>
        <v>-9.4001543838125295E-3</v>
      </c>
      <c r="IE44" s="344">
        <v>291.24880000000002</v>
      </c>
      <c r="IF44" s="71">
        <f t="shared" si="904"/>
        <v>5.0000036051652E-2</v>
      </c>
      <c r="IG44" s="150">
        <f t="shared" si="905"/>
        <v>3242.1098999999999</v>
      </c>
      <c r="IH44" s="295"/>
      <c r="II44" s="80"/>
      <c r="IJ44" s="317">
        <v>292.048</v>
      </c>
      <c r="IK44" s="68">
        <f t="shared" si="906"/>
        <v>3.20001762939819E-2</v>
      </c>
      <c r="IL44" s="187">
        <v>419.71359999999999</v>
      </c>
      <c r="IM44" s="68">
        <f t="shared" si="907"/>
        <v>8.1000118130026194E-2</v>
      </c>
      <c r="IN44" s="345">
        <v>288.5136</v>
      </c>
      <c r="IO44" s="154">
        <f t="shared" si="908"/>
        <v>-7.5000012986901496E-2</v>
      </c>
      <c r="IP44" s="292">
        <v>251.4153</v>
      </c>
      <c r="IQ44" s="68">
        <f t="shared" si="909"/>
        <v>1.99998619425821E-2</v>
      </c>
      <c r="IR44" s="292">
        <v>240.38720000000001</v>
      </c>
      <c r="IS44" s="68">
        <f t="shared" si="910"/>
        <v>-2.18459459017891E-2</v>
      </c>
      <c r="IT44" s="292">
        <v>269.96600000000001</v>
      </c>
      <c r="IU44" s="184">
        <f t="shared" si="911"/>
        <v>3.1000174520800401E-2</v>
      </c>
      <c r="IV44" s="292">
        <v>266.20490000000001</v>
      </c>
      <c r="IW44" s="184">
        <f t="shared" si="912"/>
        <v>1.99999721078606E-2</v>
      </c>
      <c r="IX44" s="241">
        <v>260</v>
      </c>
      <c r="IY44" s="184">
        <f t="shared" si="913"/>
        <v>3.1348786600529803E-2</v>
      </c>
      <c r="IZ44" s="241">
        <v>258.28719999999998</v>
      </c>
      <c r="JA44" s="242">
        <f t="shared" si="914"/>
        <v>1.9909332783806501E-2</v>
      </c>
      <c r="JB44" s="241">
        <v>257.93310000000002</v>
      </c>
      <c r="JC44" s="151">
        <f t="shared" si="915"/>
        <v>-1.19999020149902E-2</v>
      </c>
      <c r="JD44" s="231">
        <v>234.09190000000001</v>
      </c>
      <c r="JE44" s="159">
        <f t="shared" si="916"/>
        <v>-5.2575156366241403E-4</v>
      </c>
      <c r="JF44" s="245">
        <v>277.37979999999999</v>
      </c>
      <c r="JG44" s="159">
        <f t="shared" si="917"/>
        <v>-2.9000564078321398E-3</v>
      </c>
      <c r="JH44" s="308">
        <v>3277.0481781415001</v>
      </c>
      <c r="JI44" s="308">
        <v>282.992199719165</v>
      </c>
      <c r="JJ44" s="308">
        <v>388.26415738607301</v>
      </c>
      <c r="JK44" s="308">
        <v>311.90659897373001</v>
      </c>
      <c r="JL44" s="308">
        <v>246.485621597224</v>
      </c>
      <c r="JM44" s="308">
        <v>245.755971661969</v>
      </c>
      <c r="JN44" s="308">
        <v>261.84864626766699</v>
      </c>
      <c r="JO44" s="308">
        <v>260.98520321513303</v>
      </c>
      <c r="JP44" s="308">
        <v>252.09706297032301</v>
      </c>
      <c r="JQ44" s="308">
        <v>253.24525592389099</v>
      </c>
      <c r="JR44" s="308">
        <v>261.06586479702298</v>
      </c>
      <c r="JS44" s="308">
        <v>234.215038922947</v>
      </c>
      <c r="JT44" s="308">
        <v>278.18655670634899</v>
      </c>
    </row>
    <row r="45" spans="1:280" ht="28.8">
      <c r="A45" s="417"/>
      <c r="B45" s="160" t="s">
        <v>2539</v>
      </c>
      <c r="C45" s="246">
        <v>6018.7632999999996</v>
      </c>
      <c r="D45" s="108">
        <f t="shared" ref="D45:H45" si="958">C45/R45-1</f>
        <v>-8.7754206249015906E-2</v>
      </c>
      <c r="E45" s="246">
        <v>6370.4669999999996</v>
      </c>
      <c r="F45" s="108">
        <f t="shared" si="958"/>
        <v>-5.4490230676191499E-2</v>
      </c>
      <c r="G45" s="246">
        <v>6382.2506999999996</v>
      </c>
      <c r="H45" s="108">
        <f t="shared" si="958"/>
        <v>-5.4727162719512799E-2</v>
      </c>
      <c r="I45" s="246">
        <v>6638.9771000000001</v>
      </c>
      <c r="J45" s="108">
        <f t="shared" ref="J45:N45" si="959">I45/X45-1</f>
        <v>-5.9866516161713602E-2</v>
      </c>
      <c r="K45" s="246">
        <v>6644.3877000000002</v>
      </c>
      <c r="L45" s="108">
        <f t="shared" si="959"/>
        <v>-5.5791883549609997E-2</v>
      </c>
      <c r="M45" s="246">
        <v>6426.1171000000004</v>
      </c>
      <c r="N45" s="108">
        <f t="shared" si="959"/>
        <v>-5.9586105425705901E-2</v>
      </c>
      <c r="O45" s="107">
        <f t="shared" si="4"/>
        <v>38480.962899999999</v>
      </c>
      <c r="P45" s="108">
        <f t="shared" si="5"/>
        <v>-6.18773735608973E-2</v>
      </c>
      <c r="Q45" s="108"/>
      <c r="R45" s="162">
        <v>6597.7430000000004</v>
      </c>
      <c r="S45" s="108">
        <f t="shared" ref="S45:W45" si="960">R45/AS45-1</f>
        <v>7.4807390531864901E-2</v>
      </c>
      <c r="T45" s="247">
        <v>6737.6004000000003</v>
      </c>
      <c r="U45" s="163">
        <f t="shared" si="960"/>
        <v>6.4716241981719796E-2</v>
      </c>
      <c r="V45" s="248">
        <v>6751.7551000000003</v>
      </c>
      <c r="W45" s="163">
        <f t="shared" si="960"/>
        <v>6.99416361481104E-2</v>
      </c>
      <c r="X45" s="248">
        <v>7061.7388000000001</v>
      </c>
      <c r="Y45" s="163">
        <f t="shared" ref="Y45:AC45" si="961">X45/AY45-1</f>
        <v>4.4643937429046397E-2</v>
      </c>
      <c r="Z45" s="246">
        <v>7036.9948999999997</v>
      </c>
      <c r="AA45" s="163">
        <f t="shared" si="961"/>
        <v>-4.9546281888739304E-3</v>
      </c>
      <c r="AB45" s="246">
        <v>6833.2860000000001</v>
      </c>
      <c r="AC45" s="163">
        <f t="shared" si="961"/>
        <v>1.2786078045351699E-2</v>
      </c>
      <c r="AD45" s="246">
        <v>6717.576</v>
      </c>
      <c r="AE45" s="163">
        <f t="shared" ref="AE45:AI45" si="962">AD45/BE45-1</f>
        <v>-6.3545110380968097E-3</v>
      </c>
      <c r="AF45" s="246">
        <v>6359.2431999999999</v>
      </c>
      <c r="AG45" s="163">
        <f t="shared" si="962"/>
        <v>-4.1830146230805797E-2</v>
      </c>
      <c r="AH45" s="246">
        <v>6290.8262999999997</v>
      </c>
      <c r="AI45" s="163">
        <f t="shared" si="962"/>
        <v>-1.3618044486349099E-2</v>
      </c>
      <c r="AJ45" s="246">
        <v>6607.9651999999996</v>
      </c>
      <c r="AK45" s="163">
        <f t="shared" ref="AK45:AO45" si="963">AJ45/BK45-1</f>
        <v>-2.5442112106957501E-2</v>
      </c>
      <c r="AL45" s="246">
        <v>6390.1947</v>
      </c>
      <c r="AM45" s="163">
        <f t="shared" si="963"/>
        <v>-2.6391779681641001E-2</v>
      </c>
      <c r="AN45" s="246">
        <v>6195.4233999999997</v>
      </c>
      <c r="AO45" s="163">
        <f t="shared" si="963"/>
        <v>-1.0533623075711301E-2</v>
      </c>
      <c r="AP45" s="109">
        <f t="shared" si="14"/>
        <v>79580.346999999994</v>
      </c>
      <c r="AQ45" s="108">
        <f t="shared" si="15"/>
        <v>1.07192969185781E-2</v>
      </c>
      <c r="AR45" s="110"/>
      <c r="AS45" s="247">
        <v>6138.5352000000003</v>
      </c>
      <c r="AT45" s="108">
        <v>-1.3748921532556401E-2</v>
      </c>
      <c r="AU45" s="246">
        <v>6328.0713999999998</v>
      </c>
      <c r="AV45" s="163">
        <f t="shared" ref="AV45:AZ45" si="964">AU45/BV45-1</f>
        <v>-0.124267538949831</v>
      </c>
      <c r="AW45" s="246">
        <v>6310.3957</v>
      </c>
      <c r="AX45" s="163">
        <f t="shared" si="964"/>
        <v>1.0707186553587499E-2</v>
      </c>
      <c r="AY45" s="166">
        <v>6759.9480999999996</v>
      </c>
      <c r="AZ45" s="163">
        <f t="shared" si="964"/>
        <v>4.3567582966691297E-2</v>
      </c>
      <c r="BA45" s="251">
        <v>7072.0342000000001</v>
      </c>
      <c r="BB45" s="163">
        <f t="shared" ref="BB45:BF45" si="965">BA45/CB45-1</f>
        <v>7.2812633679021105E-2</v>
      </c>
      <c r="BC45" s="166">
        <v>6747.0181000000002</v>
      </c>
      <c r="BD45" s="163">
        <f t="shared" si="965"/>
        <v>5.6269222028729103E-2</v>
      </c>
      <c r="BE45" s="166">
        <v>6760.5358999999999</v>
      </c>
      <c r="BF45" s="163">
        <f t="shared" si="965"/>
        <v>5.4433496933814697E-2</v>
      </c>
      <c r="BG45" s="166">
        <v>6636.8642</v>
      </c>
      <c r="BH45" s="163">
        <f t="shared" ref="BH45:BL45" si="966">BG45/CH45-1</f>
        <v>6.2478300153619999E-2</v>
      </c>
      <c r="BI45" s="166">
        <v>6377.6778000000004</v>
      </c>
      <c r="BJ45" s="163">
        <f t="shared" si="966"/>
        <v>1.8561237835779301E-2</v>
      </c>
      <c r="BK45" s="166">
        <v>6780.4748</v>
      </c>
      <c r="BL45" s="163">
        <f t="shared" si="966"/>
        <v>1.4713634341969799E-2</v>
      </c>
      <c r="BM45" s="166">
        <v>6563.4148999999998</v>
      </c>
      <c r="BN45" s="163">
        <f t="shared" si="415"/>
        <v>6.4291602718751895E-2</v>
      </c>
      <c r="BO45" s="166">
        <v>6261.3783999999996</v>
      </c>
      <c r="BP45" s="163">
        <f t="shared" si="416"/>
        <v>5.2661801581728201E-2</v>
      </c>
      <c r="BQ45" s="107">
        <f t="shared" si="24"/>
        <v>78736.348700000002</v>
      </c>
      <c r="BR45" s="108">
        <f t="shared" si="399"/>
        <v>2.43077177751716E-2</v>
      </c>
      <c r="BS45" s="165"/>
      <c r="BT45" s="247">
        <v>6224.11</v>
      </c>
      <c r="BU45" s="163">
        <f t="shared" si="25"/>
        <v>0.140676229814268</v>
      </c>
      <c r="BV45" s="247">
        <v>7226.0326999999997</v>
      </c>
      <c r="BW45" s="108">
        <f t="shared" si="26"/>
        <v>0.17612131983196899</v>
      </c>
      <c r="BX45" s="107">
        <v>6243.5448999999999</v>
      </c>
      <c r="BY45" s="108">
        <f t="shared" si="27"/>
        <v>0.16785890233537601</v>
      </c>
      <c r="BZ45" s="167">
        <v>6477.7290999999996</v>
      </c>
      <c r="CA45" s="108">
        <v>0.83538994572254599</v>
      </c>
      <c r="CB45" s="202">
        <v>6592.0496999999996</v>
      </c>
      <c r="CC45" s="108">
        <f t="shared" si="29"/>
        <v>0.60686354204266302</v>
      </c>
      <c r="CD45" s="202">
        <v>6387.5932000000003</v>
      </c>
      <c r="CE45" s="108">
        <f t="shared" si="30"/>
        <v>0.47187662141694298</v>
      </c>
      <c r="CF45" s="246">
        <v>6411.5337</v>
      </c>
      <c r="CG45" s="108">
        <f t="shared" si="31"/>
        <v>0.41049559844748901</v>
      </c>
      <c r="CH45" s="107">
        <v>6246.5879999999997</v>
      </c>
      <c r="CI45" s="108">
        <f t="shared" si="33"/>
        <v>0.50027062853260496</v>
      </c>
      <c r="CJ45" s="107">
        <f>5597.1552+CJ47</f>
        <v>6261.4574000000002</v>
      </c>
      <c r="CK45" s="108">
        <f t="shared" si="34"/>
        <v>-0.70838892913054397</v>
      </c>
      <c r="CL45" s="107">
        <f>5981.7169+CL47</f>
        <v>6682.1559999999999</v>
      </c>
      <c r="CM45" s="108">
        <f t="shared" si="35"/>
        <v>-2.9546017644364299E-2</v>
      </c>
      <c r="CN45" s="107">
        <v>6166.9328999999998</v>
      </c>
      <c r="CO45" s="108">
        <f t="shared" si="36"/>
        <v>0.59772385994801802</v>
      </c>
      <c r="CP45" s="168">
        <v>5948.1387000000004</v>
      </c>
      <c r="CQ45" s="108">
        <f t="shared" si="37"/>
        <v>0.16008245832981699</v>
      </c>
      <c r="CR45" s="169">
        <f t="shared" si="38"/>
        <v>76867.866299999994</v>
      </c>
      <c r="CS45" s="108">
        <f t="shared" si="39"/>
        <v>2.52864381962561E-2</v>
      </c>
      <c r="CT45" s="170">
        <f t="shared" si="40"/>
        <v>-3.5478608823520601E-2</v>
      </c>
      <c r="CU45" s="170"/>
      <c r="CV45" s="268">
        <v>5456.5088999999998</v>
      </c>
      <c r="CW45" s="247">
        <v>6143.9517999999998</v>
      </c>
      <c r="CX45" s="247">
        <v>5346.1466</v>
      </c>
      <c r="CY45" s="109">
        <v>3529.3476000000001</v>
      </c>
      <c r="CZ45" s="162">
        <v>4102.4327999999996</v>
      </c>
      <c r="DA45" s="162">
        <v>4339.7613000000001</v>
      </c>
      <c r="DB45" s="107">
        <v>4545.5892999999996</v>
      </c>
      <c r="DC45" s="107">
        <v>4163.6408000000001</v>
      </c>
      <c r="DD45" s="107">
        <v>21471.946800000002</v>
      </c>
      <c r="DE45" s="107">
        <v>6885.598</v>
      </c>
      <c r="DF45" s="107">
        <v>3859.8240000000001</v>
      </c>
      <c r="DG45" s="107">
        <v>5127.3413</v>
      </c>
      <c r="DH45" s="168">
        <v>74972.089200000002</v>
      </c>
      <c r="DI45" s="172">
        <v>-0.143919736269951</v>
      </c>
      <c r="DJ45" s="173"/>
      <c r="DK45" s="253">
        <v>9666.4115000000002</v>
      </c>
      <c r="DL45" s="175">
        <f t="shared" si="873"/>
        <v>7.3710211641311293E-2</v>
      </c>
      <c r="DM45" s="74">
        <v>10708.219300000001</v>
      </c>
      <c r="DN45" s="259"/>
      <c r="DO45" s="74">
        <v>9828.8168000000005</v>
      </c>
      <c r="DP45" s="177">
        <f t="shared" si="43"/>
        <v>6.83321827822191</v>
      </c>
      <c r="DQ45" s="178">
        <f t="shared" si="44"/>
        <v>30203.4476</v>
      </c>
      <c r="DR45" s="74">
        <v>9179.3660999999993</v>
      </c>
      <c r="DS45" s="177">
        <f t="shared" ref="DS45:DW45" si="967">(DR45-ER45)/ER45</f>
        <v>0.67599839253716598</v>
      </c>
      <c r="DT45" s="74">
        <v>9002.8122999999996</v>
      </c>
      <c r="DU45" s="177">
        <f t="shared" si="967"/>
        <v>0.33966621422910198</v>
      </c>
      <c r="DV45" s="74">
        <v>7696.7049999999999</v>
      </c>
      <c r="DW45" s="177">
        <f t="shared" si="967"/>
        <v>0.94785880430747105</v>
      </c>
      <c r="DX45" s="74">
        <v>7036.6053000000002</v>
      </c>
      <c r="DY45" s="177">
        <f t="shared" ref="DY45:EC45" si="968">(DX45-EX45)/EX45</f>
        <v>0.36542509375283899</v>
      </c>
      <c r="DZ45" s="74">
        <v>4135.7870000000003</v>
      </c>
      <c r="EA45" s="177">
        <f t="shared" si="968"/>
        <v>-0.37247608139805</v>
      </c>
      <c r="EB45" s="74">
        <v>5015.5496999999996</v>
      </c>
      <c r="EC45" s="177">
        <f t="shared" si="968"/>
        <v>-0.23042629664442299</v>
      </c>
      <c r="ED45" s="74">
        <v>5321.0766999999996</v>
      </c>
      <c r="EE45" s="177">
        <f t="shared" ref="EE45:EI45" si="969">(ED45-FD45)/FD45</f>
        <v>-0.258431492189233</v>
      </c>
      <c r="EF45" s="74">
        <v>4976.3212999999996</v>
      </c>
      <c r="EG45" s="177">
        <f t="shared" si="969"/>
        <v>-0.133594180789148</v>
      </c>
      <c r="EH45" s="74">
        <v>5008.3337000000001</v>
      </c>
      <c r="EI45" s="177">
        <f t="shared" si="969"/>
        <v>-0.100116249400035</v>
      </c>
      <c r="EJ45" s="176">
        <f t="shared" si="225"/>
        <v>87576.004700000005</v>
      </c>
      <c r="EK45" s="177">
        <f t="shared" si="52"/>
        <v>0.326544746210014</v>
      </c>
      <c r="EL45" s="76">
        <v>11868.8804</v>
      </c>
      <c r="EM45" s="177">
        <f t="shared" si="877"/>
        <v>-1.6988537352989899E-2</v>
      </c>
      <c r="EN45" s="74">
        <v>0</v>
      </c>
      <c r="EO45" s="177">
        <f t="shared" si="878"/>
        <v>-1</v>
      </c>
      <c r="EP45" s="74">
        <v>1254.761</v>
      </c>
      <c r="EQ45" s="177">
        <f t="shared" si="879"/>
        <v>-0.90006394099505005</v>
      </c>
      <c r="ER45" s="74">
        <v>5476.9539999999997</v>
      </c>
      <c r="ES45" s="177">
        <f t="shared" si="880"/>
        <v>-0.47873284477015299</v>
      </c>
      <c r="ET45" s="74">
        <v>6720.1905999999999</v>
      </c>
      <c r="EU45" s="177">
        <f t="shared" si="881"/>
        <v>-0.27196590184339797</v>
      </c>
      <c r="EV45" s="74">
        <v>3951.3670000000002</v>
      </c>
      <c r="EW45" s="177">
        <f t="shared" si="882"/>
        <v>-0.56400000247165105</v>
      </c>
      <c r="EX45" s="74">
        <v>5153.4173000000001</v>
      </c>
      <c r="EY45" s="177">
        <f t="shared" si="883"/>
        <v>-0.471999997950874</v>
      </c>
      <c r="EZ45" s="74">
        <v>6590.6444000000001</v>
      </c>
      <c r="FA45" s="177">
        <f t="shared" si="884"/>
        <v>-0.31810141534751102</v>
      </c>
      <c r="FB45" s="74">
        <v>6517.3091000000004</v>
      </c>
      <c r="FC45" s="177">
        <f t="shared" si="885"/>
        <v>-0.39988415376122699</v>
      </c>
      <c r="FD45" s="74">
        <v>7175.4350999999997</v>
      </c>
      <c r="FE45" s="177">
        <f t="shared" ref="FE45:FI45" si="970">(FD45-FU45)/FU45</f>
        <v>-0.360174545926914</v>
      </c>
      <c r="FF45" s="74">
        <v>5743.6378999999997</v>
      </c>
      <c r="FG45" s="177">
        <f t="shared" si="970"/>
        <v>-0.41895371286087002</v>
      </c>
      <c r="FH45" s="74">
        <v>5565.5340999999999</v>
      </c>
      <c r="FI45" s="177">
        <f t="shared" si="970"/>
        <v>-0.72148903524988395</v>
      </c>
      <c r="FJ45" s="180">
        <f t="shared" si="67"/>
        <v>66018.130900000004</v>
      </c>
      <c r="FK45" s="177">
        <f t="shared" si="887"/>
        <v>-0.52234064857313101</v>
      </c>
      <c r="FL45" s="78">
        <v>12074</v>
      </c>
      <c r="FM45" s="78">
        <v>13413.4071</v>
      </c>
      <c r="FN45" s="78">
        <v>12555.638199999999</v>
      </c>
      <c r="FO45" s="78">
        <v>10507</v>
      </c>
      <c r="FP45" s="78">
        <v>9230.5987000000005</v>
      </c>
      <c r="FQ45" s="78">
        <v>9062.7684000000008</v>
      </c>
      <c r="FR45" s="89" t="s">
        <v>2687</v>
      </c>
      <c r="FS45" s="255" t="s">
        <v>2688</v>
      </c>
      <c r="FT45" s="255" t="s">
        <v>2689</v>
      </c>
      <c r="FU45" s="255" t="s">
        <v>2690</v>
      </c>
      <c r="FV45" s="184">
        <f t="shared" ref="FV45:FZ45" si="971">(FU45-GW45)/GW45</f>
        <v>-1.7699998468916501E-2</v>
      </c>
      <c r="FW45" s="255" t="s">
        <v>2691</v>
      </c>
      <c r="FX45" s="184">
        <f t="shared" si="971"/>
        <v>-1.9000005408653799E-2</v>
      </c>
      <c r="FY45" s="255" t="s">
        <v>2692</v>
      </c>
      <c r="FZ45" s="184">
        <f t="shared" si="971"/>
        <v>-1.6299999850351798E-2</v>
      </c>
      <c r="GA45" s="185">
        <f t="shared" si="889"/>
        <v>138211.74170000001</v>
      </c>
      <c r="GB45" s="256">
        <f t="shared" si="890"/>
        <v>-2.7009049952083999E-2</v>
      </c>
      <c r="GC45" s="186"/>
      <c r="GD45" s="80"/>
      <c r="GE45" s="96">
        <v>12591.6579</v>
      </c>
      <c r="GF45" s="177">
        <f t="shared" ref="GF45:GJ45" si="972">(GE45-HH45)/HH45</f>
        <v>-2.3000005454651001E-2</v>
      </c>
      <c r="GG45" s="181">
        <v>13293.763199999999</v>
      </c>
      <c r="GH45" s="177">
        <f t="shared" si="972"/>
        <v>-0.21412910143952099</v>
      </c>
      <c r="GI45" s="85">
        <v>13202.5638</v>
      </c>
      <c r="GJ45" s="177">
        <f t="shared" si="972"/>
        <v>6.8759479603873297E-2</v>
      </c>
      <c r="GK45" s="85">
        <v>10968.096</v>
      </c>
      <c r="GL45" s="177">
        <f t="shared" si="892"/>
        <v>-0.10139091719811701</v>
      </c>
      <c r="GM45" s="85">
        <v>9792.5177999999996</v>
      </c>
      <c r="GN45" s="177">
        <f t="shared" si="893"/>
        <v>-0.26352608688893298</v>
      </c>
      <c r="GO45" s="257">
        <v>9352.7021999999997</v>
      </c>
      <c r="GP45" s="177">
        <f t="shared" ref="GP45:GT45" si="973">(GO45-HS45)/HS45</f>
        <v>-0.31582152279540099</v>
      </c>
      <c r="GQ45" s="181">
        <v>10134.171200000001</v>
      </c>
      <c r="GR45" s="177">
        <f t="shared" si="973"/>
        <v>-0.29335150106577701</v>
      </c>
      <c r="GS45" s="181">
        <v>9812.3235999999997</v>
      </c>
      <c r="GT45" s="177">
        <f t="shared" si="973"/>
        <v>-0.42101659335793601</v>
      </c>
      <c r="GU45" s="181">
        <v>11093.0388</v>
      </c>
      <c r="GV45" s="177">
        <f t="shared" ref="GV45:GZ45" si="974">(GU45-HY45)/HY45</f>
        <v>-0.23000000020823899</v>
      </c>
      <c r="GW45" s="181">
        <v>11416.752399999999</v>
      </c>
      <c r="GX45" s="177">
        <f t="shared" si="974"/>
        <v>-0.15199999904925701</v>
      </c>
      <c r="GY45" s="181">
        <v>10076.4445</v>
      </c>
      <c r="GZ45" s="177">
        <f t="shared" si="974"/>
        <v>-0.120999995830255</v>
      </c>
      <c r="HA45" s="181">
        <v>20314.300800000001</v>
      </c>
      <c r="HB45" s="177">
        <f t="shared" si="896"/>
        <v>-1.10000010467256E-2</v>
      </c>
      <c r="HC45" s="187">
        <f t="shared" si="897"/>
        <v>142048.3322</v>
      </c>
      <c r="HD45" s="181">
        <f t="shared" si="898"/>
        <v>142048.3322</v>
      </c>
      <c r="HE45" s="154"/>
      <c r="HF45" s="173"/>
      <c r="HG45" s="269"/>
      <c r="HH45" s="96">
        <v>12888.0839</v>
      </c>
      <c r="HI45" s="151">
        <f t="shared" ref="HI45:HM45" si="975">(HH45-IJ45)/IJ45</f>
        <v>1.3000003481968401E-2</v>
      </c>
      <c r="HJ45" s="190">
        <v>16915.963199999998</v>
      </c>
      <c r="HK45" s="151">
        <f t="shared" si="975"/>
        <v>-8.9999997579209706E-2</v>
      </c>
      <c r="HL45" s="190">
        <v>12353.166499999999</v>
      </c>
      <c r="HM45" s="193">
        <f t="shared" si="975"/>
        <v>-8.5999996418926306E-2</v>
      </c>
      <c r="HN45" s="258">
        <v>12205.636699999999</v>
      </c>
      <c r="HO45" s="259">
        <f t="shared" si="900"/>
        <v>-3.09999995792354E-2</v>
      </c>
      <c r="HP45" s="258">
        <v>13296.4897</v>
      </c>
      <c r="HQ45" s="259">
        <f t="shared" si="901"/>
        <v>-4.2999997855178197E-2</v>
      </c>
      <c r="HR45" s="193"/>
      <c r="HS45" s="258">
        <v>13669.9743</v>
      </c>
      <c r="HT45" s="259">
        <f t="shared" ref="HT45:HX45" si="976">(HS45-IT45)/IT45</f>
        <v>-1.8000000445384801E-2</v>
      </c>
      <c r="HU45" s="258">
        <v>14341.177</v>
      </c>
      <c r="HV45" s="259">
        <f t="shared" si="976"/>
        <v>-1.50000028160171E-2</v>
      </c>
      <c r="HW45" s="258">
        <v>16947.504000000001</v>
      </c>
      <c r="HX45" s="192">
        <f t="shared" si="976"/>
        <v>-1.0999999999999999E-2</v>
      </c>
      <c r="HY45" s="258">
        <v>14406.543900000001</v>
      </c>
      <c r="HZ45" s="195">
        <f t="shared" ref="HZ45:ID45" si="977">(HY45-IZ45)/IZ45</f>
        <v>-9.9999969076552606E-3</v>
      </c>
      <c r="IA45" s="258">
        <v>13463.151400000001</v>
      </c>
      <c r="IB45" s="281">
        <f t="shared" si="977"/>
        <v>2.78834157094154E-2</v>
      </c>
      <c r="IC45" s="258">
        <v>11463.531800000001</v>
      </c>
      <c r="ID45" s="71">
        <f t="shared" si="977"/>
        <v>-1.25000002153569E-2</v>
      </c>
      <c r="IE45" s="350">
        <v>20540.2435</v>
      </c>
      <c r="IF45" s="71">
        <f t="shared" si="904"/>
        <v>4.0000001822763101E-2</v>
      </c>
      <c r="IG45" s="150">
        <f t="shared" si="905"/>
        <v>172491.46590000001</v>
      </c>
      <c r="IH45" s="295"/>
      <c r="II45" s="80"/>
      <c r="IJ45" s="73">
        <v>12722.688899999999</v>
      </c>
      <c r="IK45" s="259">
        <f t="shared" si="906"/>
        <v>3.4999998541131602E-2</v>
      </c>
      <c r="IL45" s="181">
        <v>18588.970499999999</v>
      </c>
      <c r="IM45" s="259">
        <f t="shared" si="907"/>
        <v>0.100000000879124</v>
      </c>
      <c r="IN45" s="85">
        <v>13515.499400000001</v>
      </c>
      <c r="IO45" s="154">
        <f t="shared" si="908"/>
        <v>-9.4000003016490002E-2</v>
      </c>
      <c r="IP45" s="294">
        <v>12596.1163</v>
      </c>
      <c r="IQ45" s="259">
        <f t="shared" si="909"/>
        <v>2.49999979295315E-2</v>
      </c>
      <c r="IR45" s="294">
        <v>13893.928599999999</v>
      </c>
      <c r="IS45" s="259">
        <f t="shared" si="910"/>
        <v>-4.9999999055020401E-2</v>
      </c>
      <c r="IT45" s="294">
        <v>13920.544099999999</v>
      </c>
      <c r="IU45" s="177">
        <f t="shared" si="911"/>
        <v>5.00000013878956E-2</v>
      </c>
      <c r="IV45" s="294">
        <v>14559.570599999999</v>
      </c>
      <c r="IW45" s="177">
        <f t="shared" si="912"/>
        <v>3.7415208414655302E-2</v>
      </c>
      <c r="IX45" s="257">
        <v>17136</v>
      </c>
      <c r="IY45" s="177">
        <f t="shared" si="913"/>
        <v>0.25417739875864498</v>
      </c>
      <c r="IZ45" s="261">
        <v>14552.0645</v>
      </c>
      <c r="JA45" s="154">
        <f t="shared" si="914"/>
        <v>-3.29816544662727E-2</v>
      </c>
      <c r="JB45" s="261">
        <v>13097.9362</v>
      </c>
      <c r="JC45" s="151">
        <f t="shared" si="915"/>
        <v>-9.9999996764722505E-3</v>
      </c>
      <c r="JD45" s="261">
        <v>11608.639800000001</v>
      </c>
      <c r="JE45" s="151">
        <f t="shared" si="916"/>
        <v>-6.99995409628159E-4</v>
      </c>
      <c r="JF45" s="261">
        <v>19750.234100000001</v>
      </c>
      <c r="JG45" s="151">
        <f t="shared" si="917"/>
        <v>-1.4500002162177001E-2</v>
      </c>
      <c r="JH45" s="85">
        <v>171914.85821516399</v>
      </c>
      <c r="JI45" s="85">
        <v>12292.453060804901</v>
      </c>
      <c r="JJ45" s="85">
        <v>16899.064077403302</v>
      </c>
      <c r="JK45" s="85">
        <v>14917.7698068425</v>
      </c>
      <c r="JL45" s="85">
        <v>12288.8939760427</v>
      </c>
      <c r="JM45" s="85">
        <v>14625.187985452099</v>
      </c>
      <c r="JN45" s="85">
        <v>13257.661030095</v>
      </c>
      <c r="JO45" s="85">
        <v>14034.4680528151</v>
      </c>
      <c r="JP45" s="85">
        <v>13663.138896427899</v>
      </c>
      <c r="JQ45" s="85">
        <v>15048.385138927501</v>
      </c>
      <c r="JR45" s="85">
        <v>13230.238581535001</v>
      </c>
      <c r="JS45" s="85">
        <v>11616.771486715401</v>
      </c>
      <c r="JT45" s="85">
        <v>20040.826122102299</v>
      </c>
    </row>
    <row r="46" spans="1:280" ht="28.8">
      <c r="A46" s="417"/>
      <c r="B46" s="160" t="s">
        <v>2541</v>
      </c>
      <c r="C46" s="162">
        <v>12.814399999999999</v>
      </c>
      <c r="D46" s="108">
        <f t="shared" ref="D46:H46" si="978">C46/R46-1</f>
        <v>-0.31088333673919399</v>
      </c>
      <c r="E46" s="246">
        <v>13.5845</v>
      </c>
      <c r="F46" s="108">
        <f t="shared" si="978"/>
        <v>-0.265234041172207</v>
      </c>
      <c r="G46" s="246">
        <v>13.8477</v>
      </c>
      <c r="H46" s="108">
        <f t="shared" si="978"/>
        <v>-0.17918640009009701</v>
      </c>
      <c r="I46" s="246">
        <v>13.6975</v>
      </c>
      <c r="J46" s="108">
        <f t="shared" ref="J46:N46" si="979">I46/X46-1</f>
        <v>-0.151868088320888</v>
      </c>
      <c r="K46" s="246">
        <v>13.894600000000001</v>
      </c>
      <c r="L46" s="108">
        <f t="shared" si="979"/>
        <v>-0.15481940169588401</v>
      </c>
      <c r="M46" s="246">
        <v>13.7005</v>
      </c>
      <c r="N46" s="108">
        <f t="shared" si="979"/>
        <v>-0.156264048922582</v>
      </c>
      <c r="O46" s="107">
        <f t="shared" si="4"/>
        <v>81.539199999999994</v>
      </c>
      <c r="P46" s="108">
        <f t="shared" si="5"/>
        <v>-0.206679755833208</v>
      </c>
      <c r="Q46" s="108"/>
      <c r="R46" s="162">
        <v>18.595400000000001</v>
      </c>
      <c r="S46" s="108">
        <f t="shared" ref="S46:W46" si="980">R46/AS46-1</f>
        <v>-0.21912688547720599</v>
      </c>
      <c r="T46" s="162">
        <v>18.488199999999999</v>
      </c>
      <c r="U46" s="163">
        <f t="shared" si="980"/>
        <v>-0.264660493827161</v>
      </c>
      <c r="V46" s="162">
        <v>16.870699999999999</v>
      </c>
      <c r="W46" s="163">
        <f t="shared" si="980"/>
        <v>-0.27476840408382602</v>
      </c>
      <c r="X46" s="162">
        <v>16.150200000000002</v>
      </c>
      <c r="Y46" s="163">
        <f t="shared" ref="Y46:AC46" si="981">X46/AY46-1</f>
        <v>-0.27645714797724102</v>
      </c>
      <c r="Z46" s="162">
        <v>16.439800000000002</v>
      </c>
      <c r="AA46" s="163">
        <f t="shared" si="981"/>
        <v>-0.272320855520292</v>
      </c>
      <c r="AB46" s="162">
        <v>16.2379</v>
      </c>
      <c r="AC46" s="163">
        <f t="shared" si="981"/>
        <v>-0.28236302807719998</v>
      </c>
      <c r="AD46" s="162">
        <v>14.873200000000001</v>
      </c>
      <c r="AE46" s="163">
        <f t="shared" ref="AE46:AI46" si="982">AD46/BE46-1</f>
        <v>-0.30357502399737801</v>
      </c>
      <c r="AF46" s="162">
        <v>13.8421</v>
      </c>
      <c r="AG46" s="163">
        <f t="shared" si="982"/>
        <v>-0.30612562033184598</v>
      </c>
      <c r="AH46" s="162">
        <v>14.0909</v>
      </c>
      <c r="AI46" s="163">
        <f t="shared" si="982"/>
        <v>-0.32075026030619702</v>
      </c>
      <c r="AJ46" s="162">
        <v>14.321300000000001</v>
      </c>
      <c r="AK46" s="163">
        <f t="shared" ref="AK46:AO46" si="983">AJ46/BK46-1</f>
        <v>-0.26820132856412898</v>
      </c>
      <c r="AL46" s="246">
        <v>14.3825</v>
      </c>
      <c r="AM46" s="163">
        <f t="shared" si="983"/>
        <v>-0.27226958787664102</v>
      </c>
      <c r="AN46" s="246">
        <v>13.6668</v>
      </c>
      <c r="AO46" s="163">
        <f t="shared" si="983"/>
        <v>-0.32213376980879399</v>
      </c>
      <c r="AP46" s="109">
        <f t="shared" si="14"/>
        <v>187.959</v>
      </c>
      <c r="AQ46" s="108">
        <f t="shared" si="15"/>
        <v>-0.28068784303940503</v>
      </c>
      <c r="AR46" s="110"/>
      <c r="AS46" s="247">
        <v>23.813600000000001</v>
      </c>
      <c r="AT46" s="108">
        <v>-0.16272234078834899</v>
      </c>
      <c r="AU46" s="246">
        <v>25.142399999999999</v>
      </c>
      <c r="AV46" s="163">
        <f t="shared" ref="AV46:AZ46" si="984">AU46/BV46-1</f>
        <v>-0.25083580150533702</v>
      </c>
      <c r="AW46" s="248">
        <v>23.262499999999999</v>
      </c>
      <c r="AX46" s="163">
        <f t="shared" si="984"/>
        <v>-0.217201543892237</v>
      </c>
      <c r="AY46" s="247">
        <v>22.321000000000002</v>
      </c>
      <c r="AZ46" s="163">
        <f t="shared" si="984"/>
        <v>-0.222159108729061</v>
      </c>
      <c r="BA46" s="273">
        <v>22.592099999999999</v>
      </c>
      <c r="BB46" s="163">
        <f t="shared" ref="BB46:BF46" si="985">BA46/CB46-1</f>
        <v>-0.177766454970611</v>
      </c>
      <c r="BC46" s="247">
        <v>22.626899999999999</v>
      </c>
      <c r="BD46" s="163">
        <f t="shared" si="985"/>
        <v>-0.17925103197115599</v>
      </c>
      <c r="BE46" s="247">
        <v>21.3565</v>
      </c>
      <c r="BF46" s="163">
        <f t="shared" si="985"/>
        <v>-0.19335770779353201</v>
      </c>
      <c r="BG46" s="274">
        <v>19.949000000000002</v>
      </c>
      <c r="BH46" s="163">
        <f t="shared" ref="BH46:BL46" si="986">BG46/CH46-1</f>
        <v>-0.20040242416468901</v>
      </c>
      <c r="BI46" s="274">
        <v>20.744800000000001</v>
      </c>
      <c r="BJ46" s="163">
        <f t="shared" si="986"/>
        <v>-0.19556694754557299</v>
      </c>
      <c r="BK46" s="274">
        <v>19.57</v>
      </c>
      <c r="BL46" s="163">
        <f t="shared" si="986"/>
        <v>-0.267784383640575</v>
      </c>
      <c r="BM46" s="274">
        <v>19.763500000000001</v>
      </c>
      <c r="BN46" s="163">
        <f t="shared" si="415"/>
        <v>-0.18785365873703999</v>
      </c>
      <c r="BO46" s="274">
        <v>20.1615</v>
      </c>
      <c r="BP46" s="163">
        <f t="shared" si="416"/>
        <v>-0.110750909692359</v>
      </c>
      <c r="BQ46" s="107">
        <f t="shared" si="24"/>
        <v>261.30380000000002</v>
      </c>
      <c r="BR46" s="108">
        <f t="shared" si="399"/>
        <v>-0.199456017901533</v>
      </c>
      <c r="BS46" s="165"/>
      <c r="BT46" s="247">
        <v>28.441700000000001</v>
      </c>
      <c r="BU46" s="163">
        <f t="shared" si="25"/>
        <v>2.1385323670734199E-2</v>
      </c>
      <c r="BV46" s="247">
        <v>33.560600000000001</v>
      </c>
      <c r="BW46" s="108">
        <f t="shared" si="26"/>
        <v>6.6187589747499706E-2</v>
      </c>
      <c r="BX46" s="107">
        <v>29.717099999999999</v>
      </c>
      <c r="BY46" s="108">
        <f t="shared" si="27"/>
        <v>7.64725059769613E-2</v>
      </c>
      <c r="BZ46" s="167">
        <v>28.696100000000001</v>
      </c>
      <c r="CA46" s="108">
        <v>0.34015019194306201</v>
      </c>
      <c r="CB46" s="202">
        <v>27.476500000000001</v>
      </c>
      <c r="CC46" s="108">
        <f t="shared" si="29"/>
        <v>6.6133531997780701E-2</v>
      </c>
      <c r="CD46" s="202">
        <v>27.5686</v>
      </c>
      <c r="CE46" s="108">
        <f t="shared" si="30"/>
        <v>5.1863269908009699E-2</v>
      </c>
      <c r="CF46" s="166">
        <v>26.4758</v>
      </c>
      <c r="CG46" s="108">
        <f t="shared" si="31"/>
        <v>4.0686773555758997E-2</v>
      </c>
      <c r="CH46" s="107">
        <v>24.948799999999999</v>
      </c>
      <c r="CI46" s="108">
        <f t="shared" si="33"/>
        <v>6.5127458556223802E-2</v>
      </c>
      <c r="CJ46" s="107">
        <v>25.7881</v>
      </c>
      <c r="CK46" s="108">
        <f t="shared" si="34"/>
        <v>-4.2342071352443403E-2</v>
      </c>
      <c r="CL46" s="107">
        <v>26.7271</v>
      </c>
      <c r="CM46" s="108">
        <f t="shared" si="35"/>
        <v>-0.14863138715195401</v>
      </c>
      <c r="CN46" s="107">
        <v>24.334900000000001</v>
      </c>
      <c r="CO46" s="108">
        <f t="shared" si="36"/>
        <v>0.26216397047763801</v>
      </c>
      <c r="CP46" s="168">
        <v>22.672499999999999</v>
      </c>
      <c r="CQ46" s="108">
        <f t="shared" si="37"/>
        <v>1.3839824710459201E-2</v>
      </c>
      <c r="CR46" s="169">
        <f t="shared" si="38"/>
        <v>326.40780000000001</v>
      </c>
      <c r="CS46" s="108">
        <f t="shared" si="39"/>
        <v>5.5816214737017797E-2</v>
      </c>
      <c r="CT46" s="170">
        <f t="shared" si="40"/>
        <v>-6.8313409958537005E-2</v>
      </c>
      <c r="CU46" s="170"/>
      <c r="CV46" s="268">
        <v>27.8462</v>
      </c>
      <c r="CW46" s="247">
        <v>31.4772</v>
      </c>
      <c r="CX46" s="247">
        <v>27.606000000000002</v>
      </c>
      <c r="CY46" s="109">
        <v>21.412600000000001</v>
      </c>
      <c r="CZ46" s="162">
        <v>25.772099999999998</v>
      </c>
      <c r="DA46" s="162">
        <v>26.209299999999999</v>
      </c>
      <c r="DB46" s="107">
        <v>25.4407</v>
      </c>
      <c r="DC46" s="107">
        <v>23.423300000000001</v>
      </c>
      <c r="DD46" s="107">
        <v>26.9283</v>
      </c>
      <c r="DE46" s="107">
        <v>31.3931</v>
      </c>
      <c r="DF46" s="107">
        <v>19.2803</v>
      </c>
      <c r="DG46" s="107">
        <v>22.363</v>
      </c>
      <c r="DH46" s="168">
        <v>309.15210000000002</v>
      </c>
      <c r="DI46" s="172">
        <v>-0.20348413742285101</v>
      </c>
      <c r="DJ46" s="173"/>
      <c r="DK46" s="253">
        <v>37.7042</v>
      </c>
      <c r="DL46" s="175"/>
      <c r="DM46" s="74">
        <v>41.494100000000003</v>
      </c>
      <c r="DN46" s="259"/>
      <c r="DO46" s="74">
        <v>33.6143</v>
      </c>
      <c r="DP46" s="177" t="e">
        <f t="shared" si="43"/>
        <v>#DIV/0!</v>
      </c>
      <c r="DQ46" s="178">
        <f t="shared" si="44"/>
        <v>112.8126</v>
      </c>
      <c r="DR46" s="74">
        <v>33.960299999999997</v>
      </c>
      <c r="DS46" s="177" t="e">
        <f t="shared" ref="DS46:DW46" si="987">(DR46-ER46)/ER46</f>
        <v>#DIV/0!</v>
      </c>
      <c r="DT46" s="74">
        <v>35.328800000000001</v>
      </c>
      <c r="DU46" s="177" t="e">
        <f t="shared" si="987"/>
        <v>#DIV/0!</v>
      </c>
      <c r="DV46" s="74">
        <v>34.4375</v>
      </c>
      <c r="DW46" s="177" t="e">
        <f t="shared" si="987"/>
        <v>#DIV/0!</v>
      </c>
      <c r="DX46" s="74">
        <v>34.444800000000001</v>
      </c>
      <c r="DY46" s="177" t="e">
        <f t="shared" ref="DY46:EC46" si="988">(DX46-EX46)/EX46</f>
        <v>#DIV/0!</v>
      </c>
      <c r="DZ46" s="74">
        <v>25.0318</v>
      </c>
      <c r="EA46" s="177" t="e">
        <f t="shared" si="988"/>
        <v>#DIV/0!</v>
      </c>
      <c r="EB46" s="74">
        <v>30.072600000000001</v>
      </c>
      <c r="EC46" s="177" t="e">
        <f t="shared" si="988"/>
        <v>#DIV/0!</v>
      </c>
      <c r="ED46" s="74">
        <v>29.4754</v>
      </c>
      <c r="EE46" s="177" t="e">
        <f t="shared" ref="EE46:EI46" si="989">(ED46-FD46)/FD46</f>
        <v>#DIV/0!</v>
      </c>
      <c r="EF46" s="74">
        <v>27.598500000000001</v>
      </c>
      <c r="EG46" s="177" t="e">
        <f t="shared" si="989"/>
        <v>#DIV/0!</v>
      </c>
      <c r="EH46" s="74">
        <v>24.9682</v>
      </c>
      <c r="EI46" s="177" t="e">
        <f t="shared" si="989"/>
        <v>#DIV/0!</v>
      </c>
      <c r="EJ46" s="176">
        <f t="shared" si="225"/>
        <v>388.13049999999998</v>
      </c>
      <c r="EK46" s="177" t="e">
        <f t="shared" si="52"/>
        <v>#DIV/0!</v>
      </c>
      <c r="EL46" s="177"/>
      <c r="EM46" s="177"/>
      <c r="EN46" s="74"/>
      <c r="EO46" s="177"/>
      <c r="EP46" s="74"/>
      <c r="EQ46" s="177"/>
      <c r="ER46" s="74"/>
      <c r="ES46" s="177"/>
      <c r="ET46" s="74"/>
      <c r="EU46" s="177"/>
      <c r="EV46" s="74"/>
      <c r="EW46" s="177"/>
      <c r="EX46" s="74"/>
      <c r="EY46" s="177"/>
      <c r="EZ46" s="74"/>
      <c r="FA46" s="177"/>
      <c r="FB46" s="74"/>
      <c r="FC46" s="177"/>
      <c r="FD46" s="74"/>
      <c r="FE46" s="177"/>
      <c r="FF46" s="74"/>
      <c r="FG46" s="177"/>
      <c r="FH46" s="74"/>
      <c r="FI46" s="177"/>
      <c r="FJ46" s="180">
        <f t="shared" si="67"/>
        <v>0</v>
      </c>
      <c r="FK46" s="177"/>
      <c r="FL46" s="83"/>
      <c r="FM46" s="83"/>
      <c r="FN46" s="83"/>
      <c r="FO46" s="83"/>
      <c r="FP46" s="83"/>
      <c r="FQ46" s="83"/>
      <c r="FR46" s="299"/>
      <c r="FS46" s="276"/>
      <c r="FT46" s="276"/>
      <c r="FU46" s="276"/>
      <c r="FV46" s="184"/>
      <c r="FW46" s="276"/>
      <c r="FX46" s="184"/>
      <c r="FY46" s="276"/>
      <c r="FZ46" s="184"/>
      <c r="GA46" s="185"/>
      <c r="GB46" s="277"/>
      <c r="GC46" s="186"/>
      <c r="GD46" s="80"/>
      <c r="GE46" s="278"/>
      <c r="GF46" s="172"/>
      <c r="GG46" s="279"/>
      <c r="GH46" s="172"/>
      <c r="GI46" s="300"/>
      <c r="GJ46" s="172"/>
      <c r="GK46" s="300"/>
      <c r="GL46" s="172"/>
      <c r="GM46" s="300"/>
      <c r="GN46" s="172"/>
      <c r="GO46" s="288"/>
      <c r="GP46" s="172"/>
      <c r="GQ46" s="279"/>
      <c r="GR46" s="172"/>
      <c r="GS46" s="279"/>
      <c r="GT46" s="172"/>
      <c r="GU46" s="279"/>
      <c r="GV46" s="172"/>
      <c r="GW46" s="279"/>
      <c r="GX46" s="172"/>
      <c r="GY46" s="279"/>
      <c r="GZ46" s="172"/>
      <c r="HA46" s="279"/>
      <c r="HB46" s="172"/>
      <c r="HC46" s="187"/>
      <c r="HD46" s="279"/>
      <c r="HE46" s="281"/>
      <c r="HF46" s="173"/>
      <c r="HG46" s="269"/>
      <c r="HH46" s="278"/>
      <c r="HI46" s="282"/>
      <c r="HJ46" s="283"/>
      <c r="HK46" s="282"/>
      <c r="HL46" s="283"/>
      <c r="HM46" s="284"/>
      <c r="HN46" s="285"/>
      <c r="HO46" s="90"/>
      <c r="HP46" s="285"/>
      <c r="HQ46" s="90"/>
      <c r="HR46" s="284"/>
      <c r="HS46" s="285"/>
      <c r="HT46" s="90"/>
      <c r="HU46" s="285"/>
      <c r="HV46" s="90"/>
      <c r="HW46" s="285"/>
      <c r="HX46" s="195"/>
      <c r="HY46" s="285"/>
      <c r="HZ46" s="195"/>
      <c r="IA46" s="285"/>
      <c r="IB46" s="281"/>
      <c r="IC46" s="285"/>
      <c r="ID46" s="71"/>
      <c r="IE46" s="355"/>
      <c r="IF46" s="71"/>
      <c r="IG46" s="150"/>
      <c r="IH46" s="295"/>
      <c r="II46" s="80"/>
      <c r="IJ46" s="303"/>
      <c r="IK46" s="90"/>
      <c r="IL46" s="279"/>
      <c r="IM46" s="90"/>
      <c r="IN46" s="300"/>
      <c r="IO46" s="154"/>
      <c r="IP46" s="304"/>
      <c r="IQ46" s="90"/>
      <c r="IR46" s="304"/>
      <c r="IS46" s="90"/>
      <c r="IT46" s="304"/>
      <c r="IU46" s="172"/>
      <c r="IV46" s="304"/>
      <c r="IW46" s="172"/>
      <c r="IX46" s="288"/>
      <c r="IY46" s="172"/>
      <c r="IZ46" s="289"/>
      <c r="JA46" s="281"/>
      <c r="JB46" s="289"/>
      <c r="JC46" s="282"/>
      <c r="JD46" s="380"/>
      <c r="JE46" s="282"/>
      <c r="JF46" s="289"/>
      <c r="JG46" s="282"/>
      <c r="JH46" s="85"/>
      <c r="JI46" s="85"/>
      <c r="JJ46" s="85"/>
      <c r="JK46" s="85"/>
      <c r="JL46" s="85"/>
      <c r="JM46" s="85"/>
      <c r="JN46" s="85"/>
      <c r="JO46" s="85"/>
      <c r="JP46" s="85"/>
      <c r="JQ46" s="85"/>
      <c r="JR46" s="85"/>
      <c r="JS46" s="85"/>
      <c r="JT46" s="85"/>
    </row>
    <row r="47" spans="1:280" ht="28.8">
      <c r="A47" s="416"/>
      <c r="B47" s="208" t="s">
        <v>2542</v>
      </c>
      <c r="C47" s="162">
        <v>328.56790000000001</v>
      </c>
      <c r="D47" s="108">
        <f t="shared" ref="D47:H47" si="990">C47/R47-1</f>
        <v>-0.32024944276110801</v>
      </c>
      <c r="E47" s="246">
        <v>351.25830000000002</v>
      </c>
      <c r="F47" s="108">
        <f t="shared" si="990"/>
        <v>-0.26902827904084597</v>
      </c>
      <c r="G47" s="246">
        <v>357.70850000000002</v>
      </c>
      <c r="H47" s="108">
        <f t="shared" si="990"/>
        <v>-0.183970290563093</v>
      </c>
      <c r="I47" s="246">
        <v>353.10050000000001</v>
      </c>
      <c r="J47" s="108">
        <f t="shared" ref="J47:N47" si="991">I47/X47-1</f>
        <v>-0.15563707702104601</v>
      </c>
      <c r="K47" s="246">
        <v>358.08600000000001</v>
      </c>
      <c r="L47" s="108">
        <f t="shared" si="991"/>
        <v>-0.161535622899659</v>
      </c>
      <c r="M47" s="246">
        <v>352.96480000000003</v>
      </c>
      <c r="N47" s="108">
        <f t="shared" si="991"/>
        <v>-0.162323883578463</v>
      </c>
      <c r="O47" s="107">
        <f t="shared" si="4"/>
        <v>2101.6860000000001</v>
      </c>
      <c r="P47" s="108">
        <f t="shared" si="5"/>
        <v>-0.21251988197274099</v>
      </c>
      <c r="Q47" s="108"/>
      <c r="R47" s="162">
        <v>483.36540000000002</v>
      </c>
      <c r="S47" s="108">
        <f t="shared" ref="S47:W47" si="992">R47/AS47-1</f>
        <v>-0.21645827730706199</v>
      </c>
      <c r="T47" s="162">
        <v>480.53609999999998</v>
      </c>
      <c r="U47" s="163">
        <f t="shared" si="992"/>
        <v>-0.25841649478808598</v>
      </c>
      <c r="V47" s="162">
        <v>438.35230000000001</v>
      </c>
      <c r="W47" s="163">
        <f t="shared" si="992"/>
        <v>-0.26537705977404502</v>
      </c>
      <c r="X47" s="162">
        <v>418.1857</v>
      </c>
      <c r="Y47" s="163">
        <f t="shared" ref="Y47:AC47" si="993">X47/AY47-1</f>
        <v>-0.265010029564058</v>
      </c>
      <c r="Z47" s="162">
        <v>427.0736</v>
      </c>
      <c r="AA47" s="163">
        <f t="shared" si="993"/>
        <v>-0.25893810423226099</v>
      </c>
      <c r="AB47" s="162">
        <v>421.36189999999999</v>
      </c>
      <c r="AC47" s="163">
        <f t="shared" si="993"/>
        <v>-0.27146779489289702</v>
      </c>
      <c r="AD47" s="162">
        <v>384.66989999999998</v>
      </c>
      <c r="AE47" s="163">
        <f t="shared" ref="AE47:AI47" si="994">AD47/BE47-1</f>
        <v>-0.29208343064037101</v>
      </c>
      <c r="AF47" s="162">
        <v>348.16059999999999</v>
      </c>
      <c r="AG47" s="163">
        <f t="shared" si="994"/>
        <v>-0.31061634348893402</v>
      </c>
      <c r="AH47" s="162">
        <v>363.20839999999998</v>
      </c>
      <c r="AI47" s="163">
        <f t="shared" si="994"/>
        <v>-0.30960444975492701</v>
      </c>
      <c r="AJ47" s="162">
        <v>371.96960000000001</v>
      </c>
      <c r="AK47" s="163">
        <f t="shared" ref="AK47:AO47" si="995">AJ47/BK47-1</f>
        <v>-0.23421179027299499</v>
      </c>
      <c r="AL47" s="162">
        <v>371.96960000000001</v>
      </c>
      <c r="AM47" s="163">
        <f t="shared" si="995"/>
        <v>-0.24661775628077401</v>
      </c>
      <c r="AN47" s="162">
        <v>352.37329999999997</v>
      </c>
      <c r="AO47" s="163">
        <f t="shared" si="995"/>
        <v>-0.30014844173909999</v>
      </c>
      <c r="AP47" s="109">
        <f t="shared" si="14"/>
        <v>4861.2263999999996</v>
      </c>
      <c r="AQ47" s="108">
        <f t="shared" si="15"/>
        <v>-0.26818443855921398</v>
      </c>
      <c r="AR47" s="110"/>
      <c r="AS47" s="249">
        <v>616.8981</v>
      </c>
      <c r="AT47" s="199">
        <v>-0.15753962027302701</v>
      </c>
      <c r="AU47" s="250">
        <v>647.98649999999998</v>
      </c>
      <c r="AV47" s="200">
        <f t="shared" ref="AV47:AZ47" si="996">AU47/BV47-1</f>
        <v>-0.25418717023279302</v>
      </c>
      <c r="AW47" s="248">
        <v>596.7038</v>
      </c>
      <c r="AX47" s="200">
        <f t="shared" si="996"/>
        <v>-0.23885996311549301</v>
      </c>
      <c r="AY47" s="247">
        <v>568.96789999999999</v>
      </c>
      <c r="AZ47" s="200">
        <f t="shared" si="996"/>
        <v>-0.24707327885665101</v>
      </c>
      <c r="BA47" s="273">
        <v>576.29949999999997</v>
      </c>
      <c r="BB47" s="200">
        <f t="shared" ref="BB47:BF47" si="997">BA47/CB47-1</f>
        <v>-0.19733120402373799</v>
      </c>
      <c r="BC47" s="247">
        <v>578.37099999999998</v>
      </c>
      <c r="BD47" s="200">
        <f t="shared" si="997"/>
        <v>-0.198314324224375</v>
      </c>
      <c r="BE47" s="247">
        <v>543.38310000000001</v>
      </c>
      <c r="BF47" s="200">
        <f t="shared" si="997"/>
        <v>-0.20517820417930699</v>
      </c>
      <c r="BG47" s="274">
        <v>505.0317</v>
      </c>
      <c r="BH47" s="200">
        <f t="shared" ref="BH47:BL47" si="998">BG47/CH47-1</f>
        <v>-0.212865275775213</v>
      </c>
      <c r="BI47" s="274">
        <v>526.0874</v>
      </c>
      <c r="BJ47" s="200">
        <f t="shared" si="998"/>
        <v>-0.208060126851906</v>
      </c>
      <c r="BK47" s="274">
        <v>485.73430000000002</v>
      </c>
      <c r="BL47" s="200">
        <f t="shared" si="998"/>
        <v>-0.30652886168119398</v>
      </c>
      <c r="BM47" s="274">
        <v>493.73289999999997</v>
      </c>
      <c r="BN47" s="200">
        <f t="shared" si="415"/>
        <v>-0.22003364200271</v>
      </c>
      <c r="BO47" s="274">
        <v>503.49720000000002</v>
      </c>
      <c r="BP47" s="200">
        <f t="shared" si="416"/>
        <v>-0.13579625618333899</v>
      </c>
      <c r="BQ47" s="107">
        <f t="shared" si="24"/>
        <v>6642.6934000000001</v>
      </c>
      <c r="BR47" s="108">
        <f t="shared" si="399"/>
        <v>-0.21719743534831201</v>
      </c>
      <c r="BS47" s="165"/>
      <c r="BT47" s="249">
        <v>732.2577</v>
      </c>
      <c r="BU47" s="200">
        <f t="shared" si="25"/>
        <v>4.6150727268908801E-2</v>
      </c>
      <c r="BV47" s="249">
        <v>868.83259999999996</v>
      </c>
      <c r="BW47" s="200">
        <f t="shared" si="26"/>
        <v>7.7878916112332996E-2</v>
      </c>
      <c r="BX47" s="210">
        <v>783.9606</v>
      </c>
      <c r="BY47" s="108">
        <f t="shared" si="27"/>
        <v>0.107727536763496</v>
      </c>
      <c r="BZ47" s="167">
        <v>755.67499999999995</v>
      </c>
      <c r="CA47" s="108">
        <v>0.37181849934029998</v>
      </c>
      <c r="CB47" s="202">
        <v>717.97919999999999</v>
      </c>
      <c r="CC47" s="108">
        <f t="shared" si="29"/>
        <v>8.2901203518173303E-2</v>
      </c>
      <c r="CD47" s="202">
        <v>721.44359999999995</v>
      </c>
      <c r="CE47" s="108">
        <f t="shared" si="30"/>
        <v>4.6910632117897998E-2</v>
      </c>
      <c r="CF47" s="246">
        <v>683.654</v>
      </c>
      <c r="CG47" s="108">
        <f t="shared" si="31"/>
        <v>2.6636684916210102E-2</v>
      </c>
      <c r="CH47" s="107">
        <v>641.60770000000002</v>
      </c>
      <c r="CI47" s="108">
        <f t="shared" si="33"/>
        <v>4.6246952084062702E-2</v>
      </c>
      <c r="CJ47" s="107">
        <v>664.30219999999997</v>
      </c>
      <c r="CK47" s="108">
        <f t="shared" si="34"/>
        <v>-9.1487444707148993E-2</v>
      </c>
      <c r="CL47" s="107">
        <v>700.43910000000005</v>
      </c>
      <c r="CM47" s="108">
        <f t="shared" si="35"/>
        <v>-0.176789703723126</v>
      </c>
      <c r="CN47" s="107">
        <v>633.01819999999998</v>
      </c>
      <c r="CO47" s="108">
        <f t="shared" si="36"/>
        <v>0.23829221525868599</v>
      </c>
      <c r="CP47" s="168">
        <v>582.61400000000003</v>
      </c>
      <c r="CQ47" s="108">
        <f t="shared" si="37"/>
        <v>-1.15068627023491E-2</v>
      </c>
      <c r="CR47" s="169">
        <f t="shared" si="38"/>
        <v>8485.7839000000004</v>
      </c>
      <c r="CS47" s="108">
        <f t="shared" si="39"/>
        <v>5.04103735753492E-2</v>
      </c>
      <c r="CT47" s="170">
        <f t="shared" si="40"/>
        <v>-7.9625198769956301E-2</v>
      </c>
      <c r="CU47" s="170"/>
      <c r="CV47" s="252">
        <v>699.95429999999999</v>
      </c>
      <c r="CW47" s="249">
        <v>806.05769999999995</v>
      </c>
      <c r="CX47" s="249">
        <v>707.71969999999999</v>
      </c>
      <c r="CY47" s="249">
        <v>550.85640000000001</v>
      </c>
      <c r="CZ47" s="210">
        <v>663.0145</v>
      </c>
      <c r="DA47" s="210">
        <v>689.11670000000004</v>
      </c>
      <c r="DB47" s="210">
        <v>665.9162</v>
      </c>
      <c r="DC47" s="210">
        <v>613.24689999999998</v>
      </c>
      <c r="DD47" s="210">
        <v>731.19759999999997</v>
      </c>
      <c r="DE47" s="210">
        <v>850.86289999999997</v>
      </c>
      <c r="DF47" s="210">
        <v>511.20260000000002</v>
      </c>
      <c r="DG47" s="210">
        <v>589.39610000000005</v>
      </c>
      <c r="DH47" s="213">
        <v>8078.5415999999996</v>
      </c>
      <c r="DI47" s="214">
        <v>-0.201592446475862</v>
      </c>
      <c r="DJ47" s="173"/>
      <c r="DK47" s="253">
        <v>999.11749999999995</v>
      </c>
      <c r="DL47" s="175"/>
      <c r="DM47" s="74">
        <v>1088.7391</v>
      </c>
      <c r="DN47" s="259"/>
      <c r="DO47" s="74">
        <v>902.43960000000004</v>
      </c>
      <c r="DP47" s="177" t="e">
        <f t="shared" si="43"/>
        <v>#DIV/0!</v>
      </c>
      <c r="DQ47" s="178">
        <f t="shared" si="44"/>
        <v>2990.2962000000002</v>
      </c>
      <c r="DR47" s="74">
        <v>884.91099999999994</v>
      </c>
      <c r="DS47" s="177" t="e">
        <f t="shared" ref="DS47:DW47" si="999">(DR47-ER47)/ER47</f>
        <v>#DIV/0!</v>
      </c>
      <c r="DT47" s="74">
        <v>929.19280000000003</v>
      </c>
      <c r="DU47" s="177" t="e">
        <f t="shared" si="999"/>
        <v>#DIV/0!</v>
      </c>
      <c r="DV47" s="74">
        <v>902.17939999999999</v>
      </c>
      <c r="DW47" s="177" t="e">
        <f t="shared" si="999"/>
        <v>#DIV/0!</v>
      </c>
      <c r="DX47" s="74">
        <v>898.24300000000005</v>
      </c>
      <c r="DY47" s="177" t="e">
        <f t="shared" ref="DY47:EC47" si="1000">(DX47-EX47)/EX47</f>
        <v>#DIV/0!</v>
      </c>
      <c r="DZ47" s="74">
        <v>636.279</v>
      </c>
      <c r="EA47" s="177" t="e">
        <f t="shared" si="1000"/>
        <v>#DIV/0!</v>
      </c>
      <c r="EB47" s="74">
        <v>786.18640000000005</v>
      </c>
      <c r="EC47" s="177" t="e">
        <f t="shared" si="1000"/>
        <v>#DIV/0!</v>
      </c>
      <c r="ED47" s="74">
        <v>748.98130000000003</v>
      </c>
      <c r="EE47" s="177" t="e">
        <f t="shared" ref="EE47:EI47" si="1001">(ED47-FD47)/FD47</f>
        <v>#DIV/0!</v>
      </c>
      <c r="EF47" s="74">
        <v>696.54870000000005</v>
      </c>
      <c r="EG47" s="177" t="e">
        <f t="shared" si="1001"/>
        <v>#DIV/0!</v>
      </c>
      <c r="EH47" s="74">
        <v>645.50030000000004</v>
      </c>
      <c r="EI47" s="177" t="e">
        <f t="shared" si="1001"/>
        <v>#DIV/0!</v>
      </c>
      <c r="EJ47" s="176">
        <f t="shared" si="225"/>
        <v>10118.3181</v>
      </c>
      <c r="EK47" s="177" t="e">
        <f t="shared" si="52"/>
        <v>#DIV/0!</v>
      </c>
      <c r="EL47" s="177"/>
      <c r="EM47" s="177"/>
      <c r="EN47" s="74"/>
      <c r="EO47" s="177"/>
      <c r="EP47" s="74"/>
      <c r="EQ47" s="177"/>
      <c r="ER47" s="74"/>
      <c r="ES47" s="177"/>
      <c r="ET47" s="74"/>
      <c r="EU47" s="177"/>
      <c r="EV47" s="74"/>
      <c r="EW47" s="177"/>
      <c r="EX47" s="74"/>
      <c r="EY47" s="177"/>
      <c r="EZ47" s="74"/>
      <c r="FA47" s="177"/>
      <c r="FB47" s="74"/>
      <c r="FC47" s="177"/>
      <c r="FD47" s="74"/>
      <c r="FE47" s="177"/>
      <c r="FF47" s="74"/>
      <c r="FG47" s="177"/>
      <c r="FH47" s="74"/>
      <c r="FI47" s="177"/>
      <c r="FJ47" s="180">
        <f t="shared" si="67"/>
        <v>0</v>
      </c>
      <c r="FK47" s="177"/>
      <c r="FL47" s="83"/>
      <c r="FM47" s="83"/>
      <c r="FN47" s="83"/>
      <c r="FO47" s="83"/>
      <c r="FP47" s="83"/>
      <c r="FQ47" s="83"/>
      <c r="FR47" s="299"/>
      <c r="FS47" s="276"/>
      <c r="FT47" s="276"/>
      <c r="FU47" s="276"/>
      <c r="FV47" s="184"/>
      <c r="FW47" s="276"/>
      <c r="FX47" s="184"/>
      <c r="FY47" s="276"/>
      <c r="FZ47" s="184"/>
      <c r="GA47" s="185"/>
      <c r="GB47" s="277"/>
      <c r="GC47" s="186"/>
      <c r="GD47" s="80"/>
      <c r="GE47" s="278"/>
      <c r="GF47" s="172"/>
      <c r="GG47" s="279"/>
      <c r="GH47" s="172"/>
      <c r="GI47" s="300"/>
      <c r="GJ47" s="172"/>
      <c r="GK47" s="300"/>
      <c r="GL47" s="172"/>
      <c r="GM47" s="300"/>
      <c r="GN47" s="172"/>
      <c r="GO47" s="288"/>
      <c r="GP47" s="172"/>
      <c r="GQ47" s="279"/>
      <c r="GR47" s="172"/>
      <c r="GS47" s="279"/>
      <c r="GT47" s="172"/>
      <c r="GU47" s="279"/>
      <c r="GV47" s="172"/>
      <c r="GW47" s="279"/>
      <c r="GX47" s="172"/>
      <c r="GY47" s="279"/>
      <c r="GZ47" s="172"/>
      <c r="HA47" s="279"/>
      <c r="HB47" s="172"/>
      <c r="HC47" s="187"/>
      <c r="HD47" s="279"/>
      <c r="HE47" s="281"/>
      <c r="HF47" s="173"/>
      <c r="HG47" s="269"/>
      <c r="HH47" s="278"/>
      <c r="HI47" s="282"/>
      <c r="HJ47" s="283"/>
      <c r="HK47" s="282"/>
      <c r="HL47" s="283"/>
      <c r="HM47" s="284"/>
      <c r="HN47" s="285"/>
      <c r="HO47" s="90"/>
      <c r="HP47" s="285"/>
      <c r="HQ47" s="90"/>
      <c r="HR47" s="284"/>
      <c r="HS47" s="285"/>
      <c r="HT47" s="90"/>
      <c r="HU47" s="285"/>
      <c r="HV47" s="90"/>
      <c r="HW47" s="285"/>
      <c r="HX47" s="195"/>
      <c r="HY47" s="285"/>
      <c r="HZ47" s="195"/>
      <c r="IA47" s="285"/>
      <c r="IB47" s="281"/>
      <c r="IC47" s="285"/>
      <c r="ID47" s="71"/>
      <c r="IE47" s="355"/>
      <c r="IF47" s="71"/>
      <c r="IG47" s="150"/>
      <c r="IH47" s="295"/>
      <c r="II47" s="80"/>
      <c r="IJ47" s="303"/>
      <c r="IK47" s="90"/>
      <c r="IL47" s="279"/>
      <c r="IM47" s="90"/>
      <c r="IN47" s="300"/>
      <c r="IO47" s="154"/>
      <c r="IP47" s="304"/>
      <c r="IQ47" s="90"/>
      <c r="IR47" s="304"/>
      <c r="IS47" s="90"/>
      <c r="IT47" s="304"/>
      <c r="IU47" s="172"/>
      <c r="IV47" s="304"/>
      <c r="IW47" s="172"/>
      <c r="IX47" s="288"/>
      <c r="IY47" s="172"/>
      <c r="IZ47" s="289"/>
      <c r="JA47" s="281"/>
      <c r="JB47" s="289"/>
      <c r="JC47" s="282"/>
      <c r="JD47" s="380"/>
      <c r="JE47" s="282"/>
      <c r="JF47" s="289"/>
      <c r="JG47" s="282"/>
      <c r="JH47" s="85"/>
      <c r="JI47" s="85"/>
      <c r="JJ47" s="85"/>
      <c r="JK47" s="85"/>
      <c r="JL47" s="85"/>
      <c r="JM47" s="85"/>
      <c r="JN47" s="85"/>
      <c r="JO47" s="85"/>
      <c r="JP47" s="85"/>
      <c r="JQ47" s="85"/>
      <c r="JR47" s="85"/>
      <c r="JS47" s="85"/>
      <c r="JT47" s="85"/>
    </row>
    <row r="48" spans="1:280" s="51" customFormat="1" ht="28.8">
      <c r="A48" s="415" t="s">
        <v>2693</v>
      </c>
      <c r="B48" s="106" t="s">
        <v>2536</v>
      </c>
      <c r="C48" s="215">
        <v>146.71559999999999</v>
      </c>
      <c r="D48" s="108">
        <f t="shared" ref="D48:H48" si="1002">C48/R48-1</f>
        <v>-7.2415351885161197E-2</v>
      </c>
      <c r="E48" s="246">
        <v>164.4127</v>
      </c>
      <c r="F48" s="108">
        <f t="shared" si="1002"/>
        <v>5.9337176353735398E-4</v>
      </c>
      <c r="G48" s="246">
        <v>162.09819999999999</v>
      </c>
      <c r="H48" s="108">
        <f t="shared" si="1002"/>
        <v>-5.4172975653873703E-2</v>
      </c>
      <c r="I48" s="246">
        <v>182.7013</v>
      </c>
      <c r="J48" s="108">
        <f t="shared" ref="J48:N48" si="1003">I48/X48-1</f>
        <v>-8.1525933008677401E-2</v>
      </c>
      <c r="K48" s="246">
        <v>190.22389999999999</v>
      </c>
      <c r="L48" s="108">
        <f t="shared" si="1003"/>
        <v>-0.10259003754778399</v>
      </c>
      <c r="M48" s="246">
        <v>170.97110000000001</v>
      </c>
      <c r="N48" s="108">
        <f t="shared" si="1003"/>
        <v>-8.7997998590691906E-2</v>
      </c>
      <c r="O48" s="107">
        <f t="shared" si="4"/>
        <v>1017.1228</v>
      </c>
      <c r="P48" s="108">
        <f t="shared" si="5"/>
        <v>-6.8759291254819596E-2</v>
      </c>
      <c r="Q48" s="108"/>
      <c r="R48" s="107">
        <v>158.1695</v>
      </c>
      <c r="S48" s="108">
        <f t="shared" ref="S48:W48" si="1004">R48/AS48-1</f>
        <v>-4.7556933980932303E-3</v>
      </c>
      <c r="T48" s="107">
        <v>164.3152</v>
      </c>
      <c r="U48" s="108">
        <f t="shared" si="1004"/>
        <v>-2.5760124368625702E-2</v>
      </c>
      <c r="V48" s="215">
        <v>171.38249999999999</v>
      </c>
      <c r="W48" s="108">
        <f t="shared" si="1004"/>
        <v>7.8857173773947391E-3</v>
      </c>
      <c r="X48" s="215">
        <v>198.91829999999999</v>
      </c>
      <c r="Y48" s="108">
        <f t="shared" ref="Y48:AC48" si="1005">X48/AY48-1</f>
        <v>-4.7307216214242899E-3</v>
      </c>
      <c r="Z48" s="215">
        <v>211.9699</v>
      </c>
      <c r="AA48" s="108">
        <f t="shared" si="1005"/>
        <v>-4.1038955633610402E-2</v>
      </c>
      <c r="AB48" s="215">
        <v>187.46789999999999</v>
      </c>
      <c r="AC48" s="108">
        <f t="shared" si="1005"/>
        <v>-9.8887043093553104E-2</v>
      </c>
      <c r="AD48" s="215">
        <v>223.17930000000001</v>
      </c>
      <c r="AE48" s="108">
        <f t="shared" ref="AE48:AI48" si="1006">AD48/BE48-1</f>
        <v>-4.8620755802800703E-2</v>
      </c>
      <c r="AF48" s="215">
        <v>231.61340000000001</v>
      </c>
      <c r="AG48" s="108">
        <f t="shared" si="1006"/>
        <v>-6.4704112681288894E-2</v>
      </c>
      <c r="AH48" s="215">
        <v>182.6086</v>
      </c>
      <c r="AI48" s="108">
        <f t="shared" si="1006"/>
        <v>-7.08397869443365E-2</v>
      </c>
      <c r="AJ48" s="167">
        <v>185.0951</v>
      </c>
      <c r="AK48" s="108">
        <f t="shared" ref="AK48:AO48" si="1007">AJ48/BK48-1</f>
        <v>-0.107557801747227</v>
      </c>
      <c r="AL48" s="215">
        <v>165.4614</v>
      </c>
      <c r="AM48" s="108">
        <f t="shared" si="1007"/>
        <v>-5.7492687456032102E-2</v>
      </c>
      <c r="AN48" s="215">
        <v>150.57169999999999</v>
      </c>
      <c r="AO48" s="108">
        <f t="shared" si="1007"/>
        <v>-3.65674110464934E-2</v>
      </c>
      <c r="AP48" s="109">
        <f t="shared" si="14"/>
        <v>2230.7528000000002</v>
      </c>
      <c r="AQ48" s="108">
        <f t="shared" si="15"/>
        <v>-4.8544452911294701E-2</v>
      </c>
      <c r="AR48" s="110"/>
      <c r="AS48" s="216">
        <v>158.92529999999999</v>
      </c>
      <c r="AT48" s="111">
        <v>4.7489391656483401E-2</v>
      </c>
      <c r="AU48" s="217">
        <v>168.65989999999999</v>
      </c>
      <c r="AV48" s="111">
        <f t="shared" ref="AV48:AZ48" si="1008">AU48/BV48-1</f>
        <v>3.7758916880789903E-2</v>
      </c>
      <c r="AW48" s="217">
        <v>170.04159999999999</v>
      </c>
      <c r="AX48" s="111">
        <f t="shared" si="1008"/>
        <v>-7.1348836193243295E-2</v>
      </c>
      <c r="AY48" s="115">
        <v>199.8638</v>
      </c>
      <c r="AZ48" s="111">
        <f t="shared" si="1008"/>
        <v>-4.0296135952101103E-2</v>
      </c>
      <c r="BA48" s="218">
        <v>221.0412</v>
      </c>
      <c r="BB48" s="111">
        <f t="shared" ref="BB48:BF48" si="1009">BA48/CB48-1</f>
        <v>3.2032809724886098E-2</v>
      </c>
      <c r="BC48" s="219">
        <v>208.04040000000001</v>
      </c>
      <c r="BD48" s="111">
        <f t="shared" si="1009"/>
        <v>4.1685359952572401E-2</v>
      </c>
      <c r="BE48" s="219">
        <v>234.58500000000001</v>
      </c>
      <c r="BF48" s="111">
        <f t="shared" si="1009"/>
        <v>-5.28480773726442E-2</v>
      </c>
      <c r="BG48" s="219">
        <v>247.63650000000001</v>
      </c>
      <c r="BH48" s="111">
        <f t="shared" ref="BH48:BL48" si="1010">BG48/CH48-1</f>
        <v>-3.0217812460960801E-2</v>
      </c>
      <c r="BI48" s="219">
        <v>196.5308</v>
      </c>
      <c r="BJ48" s="111">
        <f t="shared" si="1010"/>
        <v>-3.6980050725802301E-2</v>
      </c>
      <c r="BK48" s="219">
        <v>207.40289999999999</v>
      </c>
      <c r="BL48" s="111">
        <f t="shared" si="1010"/>
        <v>-1.6186214276769501E-2</v>
      </c>
      <c r="BM48" s="219">
        <v>175.55449999999999</v>
      </c>
      <c r="BN48" s="111">
        <f t="shared" si="415"/>
        <v>-4.9876035137719897E-2</v>
      </c>
      <c r="BO48" s="219">
        <v>156.2867</v>
      </c>
      <c r="BP48" s="111">
        <f t="shared" si="416"/>
        <v>-4.3740217847540903E-2</v>
      </c>
      <c r="BQ48" s="110">
        <f t="shared" si="24"/>
        <v>2344.5686000000001</v>
      </c>
      <c r="BR48" s="111">
        <f t="shared" si="399"/>
        <v>-1.72102431152443E-2</v>
      </c>
      <c r="BS48" s="114"/>
      <c r="BT48" s="216">
        <v>151.72020000000001</v>
      </c>
      <c r="BU48" s="111">
        <f t="shared" si="25"/>
        <v>-7.6977830341058998E-2</v>
      </c>
      <c r="BV48" s="216">
        <v>162.5232</v>
      </c>
      <c r="BW48" s="111">
        <f t="shared" si="26"/>
        <v>-4.2650460610837299E-2</v>
      </c>
      <c r="BX48" s="110">
        <v>183.10599999999999</v>
      </c>
      <c r="BY48" s="111">
        <f t="shared" si="27"/>
        <v>0.129654272957728</v>
      </c>
      <c r="BZ48" s="116">
        <v>208.25569999999999</v>
      </c>
      <c r="CA48" s="111">
        <v>0.35433596757746599</v>
      </c>
      <c r="CB48" s="222">
        <v>214.18039999999999</v>
      </c>
      <c r="CC48" s="111">
        <f t="shared" si="29"/>
        <v>0.356221077933492</v>
      </c>
      <c r="CD48" s="222">
        <v>199.71520000000001</v>
      </c>
      <c r="CE48" s="111">
        <f t="shared" si="30"/>
        <v>0.15729159906172099</v>
      </c>
      <c r="CF48" s="223">
        <v>247.67410000000001</v>
      </c>
      <c r="CG48" s="111">
        <f t="shared" si="31"/>
        <v>0.12793392539737999</v>
      </c>
      <c r="CH48" s="110">
        <v>255.3527</v>
      </c>
      <c r="CI48" s="111">
        <f t="shared" si="33"/>
        <v>0.16316899730745299</v>
      </c>
      <c r="CJ48" s="110">
        <v>204.07759999999999</v>
      </c>
      <c r="CK48" s="111">
        <f t="shared" si="34"/>
        <v>0.69135408542897203</v>
      </c>
      <c r="CL48" s="110">
        <v>210.8152</v>
      </c>
      <c r="CM48" s="111">
        <f t="shared" si="35"/>
        <v>0.65159757824937004</v>
      </c>
      <c r="CN48" s="110">
        <v>184.77010000000001</v>
      </c>
      <c r="CO48" s="111">
        <f t="shared" si="36"/>
        <v>0.42630932145167499</v>
      </c>
      <c r="CP48" s="115">
        <v>163.43539999999999</v>
      </c>
      <c r="CQ48" s="111">
        <f t="shared" si="37"/>
        <v>0.24391610179940601</v>
      </c>
      <c r="CR48" s="117">
        <f t="shared" si="38"/>
        <v>2385.6257999999998</v>
      </c>
      <c r="CS48" s="111">
        <f t="shared" si="39"/>
        <v>0.23681827584544299</v>
      </c>
      <c r="CT48" s="118">
        <f t="shared" si="40"/>
        <v>-0.115466192852632</v>
      </c>
      <c r="CU48" s="118"/>
      <c r="CV48" s="225">
        <v>164.3733</v>
      </c>
      <c r="CW48" s="216">
        <v>169.7637</v>
      </c>
      <c r="CX48" s="216">
        <v>162.09030000000001</v>
      </c>
      <c r="CY48" s="216">
        <v>153.7696</v>
      </c>
      <c r="CZ48" s="110">
        <v>157.92439999999999</v>
      </c>
      <c r="DA48" s="110">
        <v>172.5712</v>
      </c>
      <c r="DB48" s="110">
        <v>219.5821</v>
      </c>
      <c r="DC48" s="110">
        <v>219.53190000000001</v>
      </c>
      <c r="DD48" s="110">
        <v>120.6593</v>
      </c>
      <c r="DE48" s="110">
        <v>127.64319999999999</v>
      </c>
      <c r="DF48" s="110">
        <v>129.54419999999999</v>
      </c>
      <c r="DG48" s="110">
        <v>131.3878</v>
      </c>
      <c r="DH48" s="115">
        <v>1928.8409999999999</v>
      </c>
      <c r="DI48" s="121">
        <v>-8.0938625320584295E-2</v>
      </c>
      <c r="DJ48" s="122"/>
      <c r="DK48" s="226">
        <v>157.12979999999999</v>
      </c>
      <c r="DL48" s="124">
        <f t="shared" ref="DL48:DL57" si="1011">(DK48-DT48)/DT48</f>
        <v>-0.150955385790845</v>
      </c>
      <c r="DM48" s="312">
        <v>156.0712</v>
      </c>
      <c r="DN48" s="313"/>
      <c r="DO48" s="312">
        <v>157.69550000000001</v>
      </c>
      <c r="DP48" s="126" t="e">
        <f t="shared" si="43"/>
        <v>#DIV/0!</v>
      </c>
      <c r="DQ48" s="127">
        <f t="shared" si="44"/>
        <v>470.8965</v>
      </c>
      <c r="DR48" s="312">
        <v>181.93299999999999</v>
      </c>
      <c r="DS48" s="126">
        <f t="shared" ref="DS48:DW48" si="1012">(DR48-ER48)/ER48</f>
        <v>1.4244229640329099E-2</v>
      </c>
      <c r="DT48" s="312">
        <v>185.06659999999999</v>
      </c>
      <c r="DU48" s="126">
        <f t="shared" si="1012"/>
        <v>6.8422559735080393E-2</v>
      </c>
      <c r="DV48" s="312">
        <v>183.5163</v>
      </c>
      <c r="DW48" s="126">
        <f t="shared" si="1012"/>
        <v>6.1782131244286602E-2</v>
      </c>
      <c r="DX48" s="312">
        <v>217.42330000000001</v>
      </c>
      <c r="DY48" s="126">
        <f t="shared" ref="DY48:EC48" si="1013">(DX48-EX48)/EX48</f>
        <v>0.239179994688169</v>
      </c>
      <c r="DZ48" s="312">
        <v>159.92429999999999</v>
      </c>
      <c r="EA48" s="126">
        <f t="shared" si="1013"/>
        <v>-0.115917697202214</v>
      </c>
      <c r="EB48" s="312">
        <v>169.51220000000001</v>
      </c>
      <c r="EC48" s="126">
        <f t="shared" si="1013"/>
        <v>-0.467929607288118</v>
      </c>
      <c r="ED48" s="312">
        <v>192.77549999999999</v>
      </c>
      <c r="EE48" s="126">
        <f t="shared" ref="EE48:EI48" si="1014">(ED48-FD48)/FD48</f>
        <v>-0.115084403583813</v>
      </c>
      <c r="EF48" s="312">
        <v>167.30680000000001</v>
      </c>
      <c r="EG48" s="126">
        <f t="shared" si="1014"/>
        <v>-0.40885605753048998</v>
      </c>
      <c r="EH48" s="312">
        <v>170.35300000000001</v>
      </c>
      <c r="EI48" s="126">
        <f t="shared" si="1014"/>
        <v>-0.40278357201703802</v>
      </c>
      <c r="EJ48" s="125">
        <f t="shared" si="225"/>
        <v>2098.7075</v>
      </c>
      <c r="EK48" s="126">
        <f t="shared" si="52"/>
        <v>-0.104709152453063</v>
      </c>
      <c r="EL48" s="314">
        <v>357.67860000000002</v>
      </c>
      <c r="EM48" s="126">
        <f t="shared" ref="EM48:EM57" si="1015">(EL48-FL48)/FL48</f>
        <v>0.13551537609014599</v>
      </c>
      <c r="EN48" s="312">
        <v>0</v>
      </c>
      <c r="EO48" s="126">
        <f t="shared" ref="EO48:EO57" si="1016">(EN48-FM48)/FM48</f>
        <v>-1</v>
      </c>
      <c r="EP48" s="312">
        <v>0</v>
      </c>
      <c r="EQ48" s="126">
        <f t="shared" ref="EQ48:EQ57" si="1017">(EP48-FN48)/FN48</f>
        <v>-1</v>
      </c>
      <c r="ER48" s="312">
        <v>179.37790000000001</v>
      </c>
      <c r="ES48" s="126">
        <f t="shared" ref="ES48:ES57" si="1018">(ER48-FO48)/FO48</f>
        <v>-0.42559240279579502</v>
      </c>
      <c r="ET48" s="312">
        <v>173.2148</v>
      </c>
      <c r="EU48" s="126">
        <f t="shared" ref="EU48:EU57" si="1019">(ET48-FP48)/FP48</f>
        <v>-0.462894348996439</v>
      </c>
      <c r="EV48" s="312">
        <v>172.83799999999999</v>
      </c>
      <c r="EW48" s="126">
        <f t="shared" ref="EW48:EW57" si="1020">(EV48-FQ48)/FQ48</f>
        <v>-0.47003683476726099</v>
      </c>
      <c r="EX48" s="312">
        <v>175.45740000000001</v>
      </c>
      <c r="EY48" s="126">
        <f t="shared" ref="EY48:EY57" si="1021">(EX48-FR48)/FR48</f>
        <v>-0.48295594687563298</v>
      </c>
      <c r="EZ48" s="312">
        <v>180.893</v>
      </c>
      <c r="FA48" s="126">
        <f t="shared" ref="FA48:FA57" si="1022">(EZ48-FS48)/FS48</f>
        <v>-0.46394481944405802</v>
      </c>
      <c r="FB48" s="312">
        <v>318.58980000000003</v>
      </c>
      <c r="FC48" s="126">
        <f t="shared" ref="FC48:FC57" si="1023">(FB48-FT48)/FT48</f>
        <v>-1.54337097735703E-2</v>
      </c>
      <c r="FD48" s="312">
        <v>217.84620000000001</v>
      </c>
      <c r="FE48" s="126">
        <f t="shared" ref="FE48:FI48" si="1024">(FD48-FU48)/FU48</f>
        <v>-0.32793699125855502</v>
      </c>
      <c r="FF48" s="312">
        <v>283.02210000000002</v>
      </c>
      <c r="FG48" s="126">
        <f t="shared" si="1024"/>
        <v>-9.5349147185429001E-2</v>
      </c>
      <c r="FH48" s="312">
        <v>285.245</v>
      </c>
      <c r="FI48" s="126">
        <f t="shared" si="1024"/>
        <v>-0.115510054989727</v>
      </c>
      <c r="FJ48" s="129">
        <f t="shared" si="67"/>
        <v>2344.1628000000001</v>
      </c>
      <c r="FK48" s="126">
        <f t="shared" ref="FK48:FK57" si="1025">(FJ48-(FL48+FM48+FN48+FO48+FP48+FQ48+FR48+FS48+FT48+FU48+FW48+FY48))/(FL48+FM48+FN48+FO48+FP48+FQ48+FR48+FS48+FT48+FU48+FW48+FY48)</f>
        <v>-0.40053483206947599</v>
      </c>
      <c r="FL48" s="67">
        <v>314.9923</v>
      </c>
      <c r="FM48" s="67">
        <v>349.39049999999997</v>
      </c>
      <c r="FN48" s="67">
        <v>325.25119999999998</v>
      </c>
      <c r="FO48" s="67">
        <v>312.2833</v>
      </c>
      <c r="FP48" s="67">
        <v>322.49669999999998</v>
      </c>
      <c r="FQ48" s="67">
        <v>326.13209999999998</v>
      </c>
      <c r="FR48" s="315" t="s">
        <v>2694</v>
      </c>
      <c r="FS48" s="132" t="s">
        <v>2695</v>
      </c>
      <c r="FT48" s="132" t="s">
        <v>2696</v>
      </c>
      <c r="FU48" s="132" t="s">
        <v>2697</v>
      </c>
      <c r="FV48" s="133">
        <f t="shared" ref="FV48:FZ48" si="1026">(FU48-GW48)/GW48</f>
        <v>3.9781371824757501E-2</v>
      </c>
      <c r="FW48" s="132" t="s">
        <v>2698</v>
      </c>
      <c r="FX48" s="133">
        <f t="shared" si="1026"/>
        <v>4.1905021988580302E-2</v>
      </c>
      <c r="FY48" s="132" t="s">
        <v>2699</v>
      </c>
      <c r="FZ48" s="133">
        <f t="shared" si="1026"/>
        <v>9.3967218204764006E-3</v>
      </c>
      <c r="GA48" s="134">
        <f t="shared" ref="GA48:GA57" si="1027">FL48+FM48+FN48+FO48+FP48+FQ48+FR48+FS48+FT48+FU48+FW48+FY48</f>
        <v>3910.4236999999998</v>
      </c>
      <c r="GB48" s="135">
        <f t="shared" ref="GB48:GB57" si="1028">(GA48-HC48)/HC48</f>
        <v>1.5095271295183101E-2</v>
      </c>
      <c r="GC48" s="79"/>
      <c r="GD48" s="316"/>
      <c r="GE48" s="137">
        <v>314.18900000000002</v>
      </c>
      <c r="GF48" s="133">
        <f t="shared" ref="GF48:GJ48" si="1029">(GE48-HH48)/HH48</f>
        <v>-8.0059309264905801E-2</v>
      </c>
      <c r="GG48" s="130">
        <v>354.9796</v>
      </c>
      <c r="GH48" s="133">
        <f t="shared" si="1029"/>
        <v>-9.6456633789373206E-2</v>
      </c>
      <c r="GI48" s="67">
        <v>324.53820000000002</v>
      </c>
      <c r="GJ48" s="133">
        <f t="shared" si="1029"/>
        <v>3.4516591756718097E-2</v>
      </c>
      <c r="GK48" s="67">
        <v>316.5763</v>
      </c>
      <c r="GL48" s="133">
        <f t="shared" ref="GL48:GL57" si="1030">(GK48-HN48)/HN48</f>
        <v>4.4806270627062703E-2</v>
      </c>
      <c r="GM48" s="67">
        <v>316.83819999999997</v>
      </c>
      <c r="GN48" s="133">
        <f t="shared" ref="GN48:GN57" si="1031">(GM48-HP48)/HP48</f>
        <v>3.42245263150334E-2</v>
      </c>
      <c r="GO48" s="130">
        <v>325.71539999999999</v>
      </c>
      <c r="GP48" s="133">
        <f t="shared" ref="GP48:GT48" si="1032">(GO48-HS48)/HS48</f>
        <v>1.05294603605466E-3</v>
      </c>
      <c r="GQ48" s="130">
        <v>330.90609999999998</v>
      </c>
      <c r="GR48" s="133">
        <f t="shared" si="1032"/>
        <v>1.26011281925111E-2</v>
      </c>
      <c r="GS48" s="130">
        <v>326.80599999999998</v>
      </c>
      <c r="GT48" s="133">
        <f t="shared" si="1032"/>
        <v>1.7004323744996799E-2</v>
      </c>
      <c r="GU48" s="130">
        <v>310.21600000000001</v>
      </c>
      <c r="GV48" s="133">
        <f t="shared" ref="GV48:GZ48" si="1033">(GU48-HY48)/HY48</f>
        <v>4.5576985819714401E-2</v>
      </c>
      <c r="GW48" s="130">
        <v>311.7439</v>
      </c>
      <c r="GX48" s="133">
        <f t="shared" si="1033"/>
        <v>3.2811754571958701E-2</v>
      </c>
      <c r="GY48" s="130">
        <v>300.26949999999999</v>
      </c>
      <c r="GZ48" s="133">
        <f t="shared" si="1033"/>
        <v>0.10370475196283099</v>
      </c>
      <c r="HA48" s="130">
        <v>319.49439999999998</v>
      </c>
      <c r="HB48" s="133">
        <f t="shared" ref="HB48:HB57" si="1034">(HA48-IE48)/IE48</f>
        <v>1.76825036129157E-2</v>
      </c>
      <c r="HC48" s="130">
        <f t="shared" ref="HC48:HC57" si="1035">GE48+GG48+GI48+GK48+GM48+GO48+GQ48+GS48+GU48+GW48+GY48+HA48</f>
        <v>3852.2725999999998</v>
      </c>
      <c r="HD48" s="130">
        <f t="shared" ref="HD48:HD57" si="1036">HA48+GY48+GW48+GU48+GS48+GQ48+GO48+GM48+GK48+GI48+GG48+GE48</f>
        <v>3852.2725999999998</v>
      </c>
      <c r="HE48" s="135"/>
      <c r="HF48" s="122"/>
      <c r="HG48" s="263"/>
      <c r="HH48" s="137">
        <v>341.53179999999998</v>
      </c>
      <c r="HI48" s="138">
        <f t="shared" ref="HI48:HM48" si="1037">(HH48-IJ48)/IJ48</f>
        <v>2.9487938478826799E-2</v>
      </c>
      <c r="HJ48" s="233">
        <v>392.875</v>
      </c>
      <c r="HK48" s="138">
        <f t="shared" si="1037"/>
        <v>-5.9682713072965299E-2</v>
      </c>
      <c r="HL48" s="233">
        <v>313.70999999999998</v>
      </c>
      <c r="HM48" s="237">
        <f t="shared" si="1037"/>
        <v>-8.6172603879375198E-2</v>
      </c>
      <c r="HN48" s="235">
        <v>303</v>
      </c>
      <c r="HO48" s="236">
        <f t="shared" ref="HO48:HO57" si="1038">(HN48-IP48)/IP48</f>
        <v>7.42669640847395E-3</v>
      </c>
      <c r="HP48" s="235">
        <v>306.35340000000002</v>
      </c>
      <c r="HQ48" s="236">
        <f t="shared" ref="HQ48:HQ57" si="1039">(HP48-IR48)/IR48</f>
        <v>1.70065780191581E-2</v>
      </c>
      <c r="HR48" s="237"/>
      <c r="HS48" s="235">
        <v>325.37279999999998</v>
      </c>
      <c r="HT48" s="236">
        <f t="shared" ref="HT48:HX48" si="1040">(HS48-IT48)/IT48</f>
        <v>1.8006836296510599E-2</v>
      </c>
      <c r="HU48" s="235">
        <v>326.78820000000002</v>
      </c>
      <c r="HV48" s="236">
        <f t="shared" si="1040"/>
        <v>3.0954680207952601E-2</v>
      </c>
      <c r="HW48" s="235">
        <v>321.34179999999998</v>
      </c>
      <c r="HX48" s="149">
        <f t="shared" si="1040"/>
        <v>4.1137566180422802E-2</v>
      </c>
      <c r="HY48" s="235">
        <v>296.6936</v>
      </c>
      <c r="HZ48" s="149">
        <f t="shared" ref="HZ48:ID48" si="1041">(HY48-IZ48)/IZ48</f>
        <v>4.9834418397940103E-2</v>
      </c>
      <c r="IA48" s="344">
        <v>301.83999999999997</v>
      </c>
      <c r="IB48" s="135">
        <f t="shared" si="1041"/>
        <v>4.61151572326607E-2</v>
      </c>
      <c r="IC48" s="344">
        <v>272.05599999999998</v>
      </c>
      <c r="ID48" s="149">
        <f t="shared" si="1041"/>
        <v>6.85624509033778E-2</v>
      </c>
      <c r="IE48" s="235">
        <v>313.94310000000002</v>
      </c>
      <c r="IF48" s="71">
        <f t="shared" ref="IF48:IF57" si="1042">(IE48-JF48)/JF48</f>
        <v>4.8458936877009799E-2</v>
      </c>
      <c r="IG48" s="150">
        <f t="shared" ref="IG48:IG57" si="1043">HH48+HJ48+HL48+HN48+HP48+HS48+HU48+HW48+HY48+IA48+IC48+IE48</f>
        <v>3815.5057000000002</v>
      </c>
      <c r="IH48" s="295"/>
      <c r="II48" s="80"/>
      <c r="IJ48" s="317">
        <v>331.74919999999997</v>
      </c>
      <c r="IK48" s="68">
        <f t="shared" ref="IK48:IK57" si="1044">IJ48/JI48-1</f>
        <v>9.0888474594939206E-2</v>
      </c>
      <c r="IL48" s="187">
        <v>417.81110000000001</v>
      </c>
      <c r="IM48" s="68">
        <f t="shared" ref="IM48:IM57" si="1045">IL48/JJ48-1</f>
        <v>1.24292962705908E-3</v>
      </c>
      <c r="IN48" s="345">
        <v>343.29239999999999</v>
      </c>
      <c r="IO48" s="154">
        <f t="shared" ref="IO48:IO57" si="1046">(IN48-JK48)/JK48</f>
        <v>2.4059295443210799E-2</v>
      </c>
      <c r="IP48" s="292">
        <v>300.7663</v>
      </c>
      <c r="IQ48" s="184">
        <f t="shared" ref="IQ48:IQ57" si="1047">(IP48-JL48)/JL48</f>
        <v>0.13424504611294599</v>
      </c>
      <c r="IR48" s="292">
        <v>301.23050000000001</v>
      </c>
      <c r="IS48" s="68">
        <f t="shared" ref="IS48:IS57" si="1048">(IR48-JM48)/JM48</f>
        <v>0.13873913971313501</v>
      </c>
      <c r="IT48" s="292">
        <v>319.61750000000001</v>
      </c>
      <c r="IU48" s="184">
        <f t="shared" ref="IU48:IU57" si="1049">(IT48-JN48)/JN48</f>
        <v>0.13543427421285101</v>
      </c>
      <c r="IV48" s="292">
        <v>316.97629999999998</v>
      </c>
      <c r="IW48" s="184">
        <f t="shared" ref="IW48:IW57" si="1050">(IV48-JO48)/JO48</f>
        <v>0.129518607977612</v>
      </c>
      <c r="IX48" s="241">
        <v>308.64490000000001</v>
      </c>
      <c r="IY48" s="184">
        <f t="shared" ref="IY48:IY57" si="1051">(IX48-JP48)/JP48</f>
        <v>0.138302995420787</v>
      </c>
      <c r="IZ48" s="241">
        <v>282.60989999999998</v>
      </c>
      <c r="JA48" s="242">
        <f t="shared" ref="JA48:JA57" si="1052">(IZ48-JQ48)/JQ48</f>
        <v>3.7501676841217899E-2</v>
      </c>
      <c r="JB48" s="241">
        <v>288.5342</v>
      </c>
      <c r="JC48" s="244">
        <f t="shared" ref="JC48:JC57" si="1053">(JB48-JR48)/JR48</f>
        <v>2.67970019364248E-2</v>
      </c>
      <c r="JD48" s="266">
        <v>254.6</v>
      </c>
      <c r="JE48" s="138">
        <f t="shared" ref="JE48:JE57" si="1054">(JD48-JS48)/JS48</f>
        <v>1.0512459356761299E-2</v>
      </c>
      <c r="JF48" s="245">
        <v>299.43290000000002</v>
      </c>
      <c r="JG48" s="138">
        <f t="shared" ref="JG48:JG57" si="1055">(JF48-JT48)/JT48</f>
        <v>1.3774385626676201E-3</v>
      </c>
      <c r="JH48" s="308">
        <v>3523.9663557031199</v>
      </c>
      <c r="JI48" s="308">
        <v>304.109180476201</v>
      </c>
      <c r="JJ48" s="308">
        <v>417.29243486955301</v>
      </c>
      <c r="JK48" s="308">
        <v>335.227072814591</v>
      </c>
      <c r="JL48" s="308">
        <v>265.168713789604</v>
      </c>
      <c r="JM48" s="308">
        <v>264.529855429299</v>
      </c>
      <c r="JN48" s="308">
        <v>281.49361637121399</v>
      </c>
      <c r="JO48" s="308">
        <v>280.62955117449701</v>
      </c>
      <c r="JP48" s="308">
        <v>271.14476658818398</v>
      </c>
      <c r="JQ48" s="308">
        <v>272.39464408427301</v>
      </c>
      <c r="JR48" s="308">
        <v>281.00413173768197</v>
      </c>
      <c r="JS48" s="308">
        <v>251.95137144777499</v>
      </c>
      <c r="JT48" s="308">
        <v>299.02101692024598</v>
      </c>
    </row>
    <row r="49" spans="1:280" ht="28.8">
      <c r="A49" s="416"/>
      <c r="B49" s="160" t="s">
        <v>2539</v>
      </c>
      <c r="C49" s="246">
        <v>10684.8007</v>
      </c>
      <c r="D49" s="108">
        <f t="shared" ref="D49:H49" si="1056">C49/R49-1</f>
        <v>8.9179457237634804E-2</v>
      </c>
      <c r="E49" s="246">
        <v>13255.0026</v>
      </c>
      <c r="F49" s="108">
        <f t="shared" si="1056"/>
        <v>0.117912712060009</v>
      </c>
      <c r="G49" s="246">
        <v>13786.117099999999</v>
      </c>
      <c r="H49" s="108">
        <f t="shared" si="1056"/>
        <v>0.17469214333525299</v>
      </c>
      <c r="I49" s="246">
        <v>14831.9663</v>
      </c>
      <c r="J49" s="108">
        <f t="shared" ref="J49:N49" si="1057">I49/X49-1</f>
        <v>4.2073269903442699E-2</v>
      </c>
      <c r="K49" s="246">
        <v>13914.4557</v>
      </c>
      <c r="L49" s="108">
        <f t="shared" si="1057"/>
        <v>-1.13665323304102E-2</v>
      </c>
      <c r="M49" s="246">
        <v>12216.1679</v>
      </c>
      <c r="N49" s="108">
        <f t="shared" si="1057"/>
        <v>-1.4161970671527999E-2</v>
      </c>
      <c r="O49" s="107">
        <f t="shared" si="4"/>
        <v>78688.510299999994</v>
      </c>
      <c r="P49" s="108">
        <f t="shared" si="5"/>
        <v>6.1893995926346902E-2</v>
      </c>
      <c r="Q49" s="108"/>
      <c r="R49" s="162">
        <v>9809.9542999999994</v>
      </c>
      <c r="S49" s="108">
        <f t="shared" ref="S49:W49" si="1058">R49/AS49-1</f>
        <v>-7.8987904951822493E-2</v>
      </c>
      <c r="T49" s="247">
        <v>11856.920899999999</v>
      </c>
      <c r="U49" s="163">
        <f t="shared" si="1058"/>
        <v>-7.5982222954562806E-2</v>
      </c>
      <c r="V49" s="248">
        <v>11735.940500000001</v>
      </c>
      <c r="W49" s="163">
        <f t="shared" si="1058"/>
        <v>-1.6051792895022801E-2</v>
      </c>
      <c r="X49" s="248">
        <v>14233.1319</v>
      </c>
      <c r="Y49" s="163">
        <f t="shared" ref="Y49:AC49" si="1059">X49/AY49-1</f>
        <v>3.5861682357694498E-2</v>
      </c>
      <c r="Z49" s="248">
        <v>14074.433199999999</v>
      </c>
      <c r="AA49" s="163">
        <f t="shared" si="1059"/>
        <v>-4.0796875484838797E-2</v>
      </c>
      <c r="AB49" s="248">
        <v>12391.6582</v>
      </c>
      <c r="AC49" s="163">
        <f t="shared" si="1059"/>
        <v>-0.113889138295201</v>
      </c>
      <c r="AD49" s="248">
        <v>14757.5267</v>
      </c>
      <c r="AE49" s="163">
        <f t="shared" ref="AE49:AI49" si="1060">AD49/BE49-1</f>
        <v>-4.7536039731787202E-2</v>
      </c>
      <c r="AF49" s="248">
        <v>14360.2888</v>
      </c>
      <c r="AG49" s="163">
        <f t="shared" si="1060"/>
        <v>-5.51707968798998E-2</v>
      </c>
      <c r="AH49" s="248">
        <v>11934.8122</v>
      </c>
      <c r="AI49" s="163">
        <f t="shared" si="1060"/>
        <v>-9.4644349805707406E-2</v>
      </c>
      <c r="AJ49" s="248">
        <v>11428.8009</v>
      </c>
      <c r="AK49" s="163">
        <f t="shared" ref="AK49:AO49" si="1061">AJ49/BK49-1</f>
        <v>-0.106839257806364</v>
      </c>
      <c r="AL49" s="248">
        <v>11283.708199999999</v>
      </c>
      <c r="AM49" s="163">
        <f t="shared" si="1061"/>
        <v>1.18111194063908E-3</v>
      </c>
      <c r="AN49" s="248">
        <v>10386.935299999999</v>
      </c>
      <c r="AO49" s="163">
        <f t="shared" si="1061"/>
        <v>9.8371374861490501E-2</v>
      </c>
      <c r="AP49" s="109">
        <f t="shared" si="14"/>
        <v>148254.11110000001</v>
      </c>
      <c r="AQ49" s="108">
        <f t="shared" si="15"/>
        <v>-4.4795308255380403E-2</v>
      </c>
      <c r="AR49" s="110"/>
      <c r="AS49" s="249">
        <v>10651.2763</v>
      </c>
      <c r="AT49" s="199">
        <v>0.123244325076803</v>
      </c>
      <c r="AU49" s="250">
        <v>12831.918600000001</v>
      </c>
      <c r="AV49" s="200">
        <f t="shared" ref="AV49:AZ49" si="1062">AU49/BV49-1</f>
        <v>0.150311994076788</v>
      </c>
      <c r="AW49" s="250">
        <v>11927.3966</v>
      </c>
      <c r="AX49" s="200">
        <f t="shared" si="1062"/>
        <v>1.16509184339018E-2</v>
      </c>
      <c r="AY49" s="213">
        <v>13740.3788</v>
      </c>
      <c r="AZ49" s="200">
        <f t="shared" si="1062"/>
        <v>0.130797018412423</v>
      </c>
      <c r="BA49" s="251">
        <v>14673.047699999999</v>
      </c>
      <c r="BB49" s="200">
        <f t="shared" ref="BB49:BF49" si="1063">BA49/CB49-1</f>
        <v>0.200889942244281</v>
      </c>
      <c r="BC49" s="166">
        <v>13984.320400000001</v>
      </c>
      <c r="BD49" s="200">
        <f t="shared" si="1063"/>
        <v>0.160057622617579</v>
      </c>
      <c r="BE49" s="166">
        <v>15494.052600000001</v>
      </c>
      <c r="BF49" s="200">
        <f t="shared" si="1063"/>
        <v>-0.28187460292989103</v>
      </c>
      <c r="BG49" s="166">
        <v>15198.819799999999</v>
      </c>
      <c r="BH49" s="200">
        <f t="shared" ref="BH49:BL49" si="1064">BG49/CH49-1</f>
        <v>4.0147464944291403E-2</v>
      </c>
      <c r="BI49" s="166">
        <v>13182.4573</v>
      </c>
      <c r="BJ49" s="200">
        <f t="shared" si="1064"/>
        <v>1.7375761539963001E-2</v>
      </c>
      <c r="BK49" s="166">
        <v>12795.906000000001</v>
      </c>
      <c r="BL49" s="200">
        <f t="shared" si="1064"/>
        <v>-2.5262478343048501E-2</v>
      </c>
      <c r="BM49" s="166">
        <v>11270.3966</v>
      </c>
      <c r="BN49" s="200">
        <f t="shared" si="415"/>
        <v>-4.8614710628957503E-2</v>
      </c>
      <c r="BO49" s="166">
        <v>9456.6697000000004</v>
      </c>
      <c r="BP49" s="200">
        <f t="shared" si="416"/>
        <v>-0.113326145870491</v>
      </c>
      <c r="BQ49" s="107">
        <f t="shared" si="24"/>
        <v>155206.6404</v>
      </c>
      <c r="BR49" s="108">
        <f t="shared" si="399"/>
        <v>1.0219600999947599E-2</v>
      </c>
      <c r="BS49" s="165"/>
      <c r="BT49" s="249">
        <v>9482.5997000000007</v>
      </c>
      <c r="BU49" s="200">
        <f t="shared" si="25"/>
        <v>-4.9999400902309303E-2</v>
      </c>
      <c r="BV49" s="249">
        <v>11155.163699999999</v>
      </c>
      <c r="BW49" s="200">
        <f t="shared" si="26"/>
        <v>3.1002344717243599E-2</v>
      </c>
      <c r="BX49" s="210">
        <v>11790.0319</v>
      </c>
      <c r="BY49" s="108">
        <f t="shared" si="27"/>
        <v>0.231096637973978</v>
      </c>
      <c r="BZ49" s="167">
        <v>12151.0568</v>
      </c>
      <c r="CA49" s="108">
        <v>0.36528405944210701</v>
      </c>
      <c r="CB49" s="202">
        <v>12218.478300000001</v>
      </c>
      <c r="CC49" s="108">
        <f t="shared" si="29"/>
        <v>0.340972167202652</v>
      </c>
      <c r="CD49" s="202">
        <v>12054.8498</v>
      </c>
      <c r="CE49" s="108">
        <f t="shared" si="30"/>
        <v>0.225713830109391</v>
      </c>
      <c r="CF49" s="246">
        <v>21575.692299999999</v>
      </c>
      <c r="CG49" s="108">
        <f t="shared" si="31"/>
        <v>0.71240231812230004</v>
      </c>
      <c r="CH49" s="107">
        <v>14612.177900000001</v>
      </c>
      <c r="CI49" s="108">
        <f t="shared" si="33"/>
        <v>0.165632187342796</v>
      </c>
      <c r="CJ49" s="107">
        <v>12957.3141</v>
      </c>
      <c r="CK49" s="108">
        <f t="shared" si="34"/>
        <v>0.86392169457317203</v>
      </c>
      <c r="CL49" s="107">
        <v>13127.540199999999</v>
      </c>
      <c r="CM49" s="108">
        <f t="shared" si="35"/>
        <v>0.93103404552269198</v>
      </c>
      <c r="CN49" s="107">
        <v>11846.301100000001</v>
      </c>
      <c r="CO49" s="108">
        <f t="shared" si="36"/>
        <v>0.76869818522383004</v>
      </c>
      <c r="CP49" s="168">
        <v>10665.3305</v>
      </c>
      <c r="CQ49" s="108">
        <f t="shared" si="37"/>
        <v>0.52096885437530305</v>
      </c>
      <c r="CR49" s="169">
        <f t="shared" si="38"/>
        <v>153636.53630000001</v>
      </c>
      <c r="CS49" s="108">
        <f t="shared" si="39"/>
        <v>0.38635883595800402</v>
      </c>
      <c r="CT49" s="170">
        <f t="shared" si="40"/>
        <v>-9.9691084164659702E-2</v>
      </c>
      <c r="CU49" s="170"/>
      <c r="CV49" s="252">
        <v>9981.6776000000009</v>
      </c>
      <c r="CW49" s="249">
        <v>10819.7268</v>
      </c>
      <c r="CX49" s="249">
        <v>9576.8533000000007</v>
      </c>
      <c r="CY49" s="249">
        <v>8900.0210000000006</v>
      </c>
      <c r="CZ49" s="210">
        <v>9111.6569</v>
      </c>
      <c r="DA49" s="210">
        <v>9834.9627</v>
      </c>
      <c r="DB49" s="210">
        <v>12599.6631</v>
      </c>
      <c r="DC49" s="210">
        <v>12535.839400000001</v>
      </c>
      <c r="DD49" s="210">
        <v>6951.6408000000001</v>
      </c>
      <c r="DE49" s="210">
        <v>6798.192</v>
      </c>
      <c r="DF49" s="210">
        <v>6697.7515999999996</v>
      </c>
      <c r="DG49" s="210">
        <v>7012.1952000000001</v>
      </c>
      <c r="DH49" s="213">
        <v>110820.1804</v>
      </c>
      <c r="DI49" s="214">
        <v>-0.14020243780390901</v>
      </c>
      <c r="DJ49" s="173"/>
      <c r="DK49" s="253">
        <v>10852.842000000001</v>
      </c>
      <c r="DL49" s="175">
        <f t="shared" si="1011"/>
        <v>-6.64681674816444E-2</v>
      </c>
      <c r="DM49" s="74">
        <v>11199.277700000001</v>
      </c>
      <c r="DN49" s="259"/>
      <c r="DO49" s="74">
        <v>10659.1566</v>
      </c>
      <c r="DP49" s="177" t="e">
        <f t="shared" si="43"/>
        <v>#DIV/0!</v>
      </c>
      <c r="DQ49" s="178">
        <f t="shared" si="44"/>
        <v>32711.276300000001</v>
      </c>
      <c r="DR49" s="74">
        <v>11378.8182</v>
      </c>
      <c r="DS49" s="177">
        <f t="shared" ref="DS49:DW49" si="1065">(DR49-ER49)/ER49</f>
        <v>5.6065560125923997E-3</v>
      </c>
      <c r="DT49" s="74">
        <v>11625.5725</v>
      </c>
      <c r="DU49" s="177">
        <f t="shared" si="1065"/>
        <v>8.1262516857447703E-2</v>
      </c>
      <c r="DV49" s="74">
        <v>10837.895699999999</v>
      </c>
      <c r="DW49" s="177">
        <f t="shared" si="1065"/>
        <v>9.6651353451065406E-3</v>
      </c>
      <c r="DX49" s="74">
        <v>13230.2389</v>
      </c>
      <c r="DY49" s="177">
        <f t="shared" ref="DY49:EC49" si="1066">(DX49-EX49)/EX49</f>
        <v>0.219408584243625</v>
      </c>
      <c r="DZ49" s="74">
        <v>9402.6116000000002</v>
      </c>
      <c r="EA49" s="177">
        <f t="shared" si="1066"/>
        <v>-0.16367861023206401</v>
      </c>
      <c r="EB49" s="74">
        <v>9915.5848999999998</v>
      </c>
      <c r="EC49" s="177">
        <f t="shared" si="1066"/>
        <v>-0.197526645419872</v>
      </c>
      <c r="ED49" s="74">
        <v>10886.9607</v>
      </c>
      <c r="EE49" s="177">
        <f t="shared" ref="EE49:EI49" si="1067">(ED49-FD49)/FD49</f>
        <v>5.6897191313802897E-3</v>
      </c>
      <c r="EF49" s="74">
        <v>9517.9171999999999</v>
      </c>
      <c r="EG49" s="177">
        <f t="shared" si="1067"/>
        <v>-0.155365122070902</v>
      </c>
      <c r="EH49" s="74">
        <v>9384.1388999999999</v>
      </c>
      <c r="EI49" s="177">
        <f t="shared" si="1067"/>
        <v>-5.38057724918731E-2</v>
      </c>
      <c r="EJ49" s="176">
        <f t="shared" si="225"/>
        <v>128891.01489999999</v>
      </c>
      <c r="EK49" s="177">
        <f t="shared" si="52"/>
        <v>8.36957600365201E-2</v>
      </c>
      <c r="EL49" s="76">
        <v>19674.520700000001</v>
      </c>
      <c r="EM49" s="177">
        <f t="shared" si="1015"/>
        <v>0.16540644313269201</v>
      </c>
      <c r="EN49" s="74">
        <v>0</v>
      </c>
      <c r="EO49" s="177">
        <f t="shared" si="1016"/>
        <v>-1</v>
      </c>
      <c r="EP49" s="74">
        <v>0</v>
      </c>
      <c r="EQ49" s="177">
        <f t="shared" si="1017"/>
        <v>-1</v>
      </c>
      <c r="ER49" s="74">
        <v>11315.377899999999</v>
      </c>
      <c r="ES49" s="177">
        <f t="shared" si="1018"/>
        <v>-0.344260239334296</v>
      </c>
      <c r="ET49" s="74">
        <v>10751.8501</v>
      </c>
      <c r="EU49" s="177">
        <f t="shared" si="1019"/>
        <v>-0.40286483698243802</v>
      </c>
      <c r="EV49" s="74">
        <v>10734.1487</v>
      </c>
      <c r="EW49" s="177">
        <f t="shared" si="1020"/>
        <v>-0.40545853508197699</v>
      </c>
      <c r="EX49" s="74">
        <v>10849.717699999999</v>
      </c>
      <c r="EY49" s="177">
        <f t="shared" si="1021"/>
        <v>-0.51913497905698602</v>
      </c>
      <c r="EZ49" s="74">
        <v>11242.820900000001</v>
      </c>
      <c r="FA49" s="177">
        <f t="shared" si="1022"/>
        <v>-0.44579027530948401</v>
      </c>
      <c r="FB49" s="74">
        <v>12356.2793</v>
      </c>
      <c r="FC49" s="177">
        <f t="shared" si="1023"/>
        <v>-0.38993757058655498</v>
      </c>
      <c r="FD49" s="74">
        <v>10825.367399999999</v>
      </c>
      <c r="FE49" s="177">
        <f t="shared" ref="FE49:FI49" si="1068">(FD49-FU49)/FU49</f>
        <v>-0.43995811018490799</v>
      </c>
      <c r="FF49" s="74">
        <v>11268.6765</v>
      </c>
      <c r="FG49" s="177">
        <f t="shared" si="1068"/>
        <v>-0.36843368514643898</v>
      </c>
      <c r="FH49" s="74">
        <v>9917.7723000000005</v>
      </c>
      <c r="FI49" s="177">
        <f t="shared" si="1068"/>
        <v>-0.45140300293115099</v>
      </c>
      <c r="FJ49" s="180">
        <f t="shared" si="67"/>
        <v>118936.5315</v>
      </c>
      <c r="FK49" s="177">
        <f t="shared" si="1025"/>
        <v>-0.497747929405774</v>
      </c>
      <c r="FL49" s="78">
        <v>16882.110799999999</v>
      </c>
      <c r="FM49" s="78">
        <v>23465.989300000001</v>
      </c>
      <c r="FN49" s="78">
        <v>24788.547699999999</v>
      </c>
      <c r="FO49" s="78">
        <v>17255.897199999999</v>
      </c>
      <c r="FP49" s="78">
        <v>18005.722600000001</v>
      </c>
      <c r="FQ49" s="78">
        <v>18054.4997</v>
      </c>
      <c r="FR49" s="89" t="s">
        <v>2700</v>
      </c>
      <c r="FS49" s="255" t="s">
        <v>2701</v>
      </c>
      <c r="FT49" s="255" t="s">
        <v>2702</v>
      </c>
      <c r="FU49" s="255" t="s">
        <v>2703</v>
      </c>
      <c r="FV49" s="184">
        <f t="shared" ref="FV49:FZ49" si="1069">(FU49-GW49)/GW49</f>
        <v>1.07982548723933E-2</v>
      </c>
      <c r="FW49" s="255" t="s">
        <v>2704</v>
      </c>
      <c r="FX49" s="184">
        <f t="shared" si="1069"/>
        <v>8.4285390997685297E-2</v>
      </c>
      <c r="FY49" s="255" t="s">
        <v>2705</v>
      </c>
      <c r="FZ49" s="184">
        <f t="shared" si="1069"/>
        <v>7.3095646418891394E-2</v>
      </c>
      <c r="GA49" s="185">
        <f t="shared" si="1027"/>
        <v>236806.45329999999</v>
      </c>
      <c r="GB49" s="256">
        <f t="shared" si="1028"/>
        <v>1.6431635868351901E-2</v>
      </c>
      <c r="GC49" s="186"/>
      <c r="GD49" s="80"/>
      <c r="GE49" s="96">
        <v>16419.191800000001</v>
      </c>
      <c r="GF49" s="177">
        <f t="shared" ref="GF49:GJ49" si="1070">(GE49-HH49)/HH49</f>
        <v>-2.9099572365903201E-2</v>
      </c>
      <c r="GG49" s="181">
        <v>24425.762900000002</v>
      </c>
      <c r="GH49" s="177">
        <f t="shared" si="1070"/>
        <v>-0.174453909276505</v>
      </c>
      <c r="GI49" s="85">
        <v>24618.895400000001</v>
      </c>
      <c r="GJ49" s="177">
        <f t="shared" si="1070"/>
        <v>0.18805996352656301</v>
      </c>
      <c r="GK49" s="85">
        <v>17778.4208</v>
      </c>
      <c r="GL49" s="177">
        <f t="shared" si="1030"/>
        <v>-1.18777728516725E-2</v>
      </c>
      <c r="GM49" s="85">
        <v>17204.967400000001</v>
      </c>
      <c r="GN49" s="177">
        <f t="shared" si="1031"/>
        <v>-8.5300506732783096E-2</v>
      </c>
      <c r="GO49" s="181">
        <v>17652.910800000001</v>
      </c>
      <c r="GP49" s="177">
        <f t="shared" ref="GP49:GT49" si="1071">(GO49-HS49)/HS49</f>
        <v>6.6078455113019103E-5</v>
      </c>
      <c r="GQ49" s="181">
        <v>21743.458200000001</v>
      </c>
      <c r="GR49" s="177">
        <f t="shared" si="1071"/>
        <v>1.0512759470569099E-2</v>
      </c>
      <c r="GS49" s="181">
        <v>20890.951700000001</v>
      </c>
      <c r="GT49" s="177">
        <f t="shared" si="1071"/>
        <v>4.9377427819462102E-3</v>
      </c>
      <c r="GU49" s="181">
        <v>19818.148799999999</v>
      </c>
      <c r="GV49" s="177">
        <f t="shared" ref="GV49:GZ49" si="1072">(GU49-HY49)/HY49</f>
        <v>-2.4473923529233801E-2</v>
      </c>
      <c r="GW49" s="181">
        <v>19123.071499999998</v>
      </c>
      <c r="GX49" s="177">
        <f t="shared" si="1072"/>
        <v>1.09992746505157E-2</v>
      </c>
      <c r="GY49" s="181">
        <v>16455.472099999999</v>
      </c>
      <c r="GZ49" s="177">
        <f t="shared" si="1072"/>
        <v>1.79380026918321E-2</v>
      </c>
      <c r="HA49" s="181">
        <v>16846.988300000001</v>
      </c>
      <c r="HB49" s="177">
        <f t="shared" si="1034"/>
        <v>2.2208063542249801E-2</v>
      </c>
      <c r="HC49" s="187">
        <f t="shared" si="1035"/>
        <v>232978.23970000001</v>
      </c>
      <c r="HD49" s="181">
        <f t="shared" si="1036"/>
        <v>232978.23970000001</v>
      </c>
      <c r="HE49" s="154"/>
      <c r="HF49" s="173"/>
      <c r="HG49" s="269"/>
      <c r="HH49" s="96">
        <v>16911.303500000002</v>
      </c>
      <c r="HI49" s="151">
        <f t="shared" ref="HI49:HM49" si="1073">(HH49-IJ49)/IJ49</f>
        <v>-5.2500264114102899E-2</v>
      </c>
      <c r="HJ49" s="190">
        <v>29587.400600000001</v>
      </c>
      <c r="HK49" s="151">
        <f t="shared" si="1073"/>
        <v>-4.72918957766464E-3</v>
      </c>
      <c r="HL49" s="190">
        <v>20721.93</v>
      </c>
      <c r="HM49" s="193">
        <f t="shared" si="1073"/>
        <v>-9.7716465581043493E-2</v>
      </c>
      <c r="HN49" s="258">
        <v>17992.127199999999</v>
      </c>
      <c r="HO49" s="259">
        <f t="shared" si="1038"/>
        <v>1.8693199458486201E-2</v>
      </c>
      <c r="HP49" s="258">
        <v>18809.4205</v>
      </c>
      <c r="HQ49" s="259">
        <f t="shared" si="1039"/>
        <v>1.13984025134127E-2</v>
      </c>
      <c r="HR49" s="193"/>
      <c r="HS49" s="258">
        <v>17651.7444</v>
      </c>
      <c r="HT49" s="259">
        <f t="shared" ref="HT49:HX49" si="1074">(HS49-IT49)/IT49</f>
        <v>2.8652243427050399E-2</v>
      </c>
      <c r="HU49" s="258">
        <v>21517.252499999999</v>
      </c>
      <c r="HV49" s="259">
        <f t="shared" si="1074"/>
        <v>3.4528623528244401E-2</v>
      </c>
      <c r="HW49" s="258">
        <v>20788.304400000001</v>
      </c>
      <c r="HX49" s="192">
        <f t="shared" si="1074"/>
        <v>3.01618223357242E-2</v>
      </c>
      <c r="HY49" s="258">
        <v>20315.345000000001</v>
      </c>
      <c r="HZ49" s="195">
        <f t="shared" ref="HZ49:ID49" si="1075">(HY49-IZ49)/IZ49</f>
        <v>-4.0713548131713099E-3</v>
      </c>
      <c r="IA49" s="350">
        <v>18915.02</v>
      </c>
      <c r="IB49" s="281">
        <f t="shared" si="1075"/>
        <v>4.0193873675359898E-2</v>
      </c>
      <c r="IC49" s="350">
        <v>16165.4954</v>
      </c>
      <c r="ID49" s="71">
        <f t="shared" si="1075"/>
        <v>3.95395011361339E-2</v>
      </c>
      <c r="IE49" s="258">
        <v>16480.977699999999</v>
      </c>
      <c r="IF49" s="71">
        <f t="shared" si="1042"/>
        <v>1.75572106124131E-2</v>
      </c>
      <c r="IG49" s="150">
        <f t="shared" si="1043"/>
        <v>235856.32120000001</v>
      </c>
      <c r="IH49" s="295"/>
      <c r="II49" s="80"/>
      <c r="IJ49" s="73">
        <v>17848.346399999999</v>
      </c>
      <c r="IK49" s="177">
        <f t="shared" si="1044"/>
        <v>-6.5312652567399196E-2</v>
      </c>
      <c r="IL49" s="181">
        <v>29727.9899</v>
      </c>
      <c r="IM49" s="259">
        <f t="shared" si="1045"/>
        <v>0.13140278809934</v>
      </c>
      <c r="IN49" s="85">
        <v>22966.095700000002</v>
      </c>
      <c r="IO49" s="154">
        <f t="shared" si="1046"/>
        <v>-8.0435209460604003E-3</v>
      </c>
      <c r="IP49" s="294">
        <v>17661.968499999999</v>
      </c>
      <c r="IQ49" s="177">
        <f t="shared" si="1047"/>
        <v>-7.4851531206339902E-2</v>
      </c>
      <c r="IR49" s="294">
        <v>18597.439399999999</v>
      </c>
      <c r="IS49" s="259">
        <f t="shared" si="1048"/>
        <v>-0.18088520385761001</v>
      </c>
      <c r="IT49" s="294">
        <v>17160.069899999999</v>
      </c>
      <c r="IU49" s="177">
        <f t="shared" si="1049"/>
        <v>-0.16640256167013401</v>
      </c>
      <c r="IV49" s="294">
        <v>20799.088599999999</v>
      </c>
      <c r="IW49" s="177">
        <f t="shared" si="1050"/>
        <v>-4.5614904485305897E-2</v>
      </c>
      <c r="IX49" s="261">
        <v>20179.649399999998</v>
      </c>
      <c r="IY49" s="177">
        <f t="shared" si="1051"/>
        <v>-4.89723614279369E-2</v>
      </c>
      <c r="IZ49" s="261">
        <v>20398.394100000001</v>
      </c>
      <c r="JA49" s="154">
        <f t="shared" si="1052"/>
        <v>-0.126719794534604</v>
      </c>
      <c r="JB49" s="261">
        <v>18184.129400000002</v>
      </c>
      <c r="JC49" s="151">
        <f t="shared" si="1053"/>
        <v>-0.115655871707081</v>
      </c>
      <c r="JD49" s="261">
        <v>15550.6312</v>
      </c>
      <c r="JE49" s="151">
        <f t="shared" si="1054"/>
        <v>-0.13855609038189501</v>
      </c>
      <c r="JF49" s="261">
        <v>16196.6104</v>
      </c>
      <c r="JG49" s="151">
        <f t="shared" si="1055"/>
        <v>-0.47886620282028902</v>
      </c>
      <c r="JH49" s="85">
        <v>266968.002009427</v>
      </c>
      <c r="JI49" s="85">
        <v>19095.525845113702</v>
      </c>
      <c r="JJ49" s="85">
        <v>26275.337318145099</v>
      </c>
      <c r="JK49" s="85">
        <v>23152.321886040299</v>
      </c>
      <c r="JL49" s="85">
        <v>19090.955771704601</v>
      </c>
      <c r="JM49" s="85">
        <v>22704.313836820402</v>
      </c>
      <c r="JN49" s="85">
        <v>20585.559780966501</v>
      </c>
      <c r="JO49" s="85">
        <v>21793.182539992598</v>
      </c>
      <c r="JP49" s="85">
        <v>21218.783326107201</v>
      </c>
      <c r="JQ49" s="85">
        <v>23358.360778519102</v>
      </c>
      <c r="JR49" s="85">
        <v>20562.2775322786</v>
      </c>
      <c r="JS49" s="85">
        <v>18051.820932710401</v>
      </c>
      <c r="JT49" s="85">
        <v>31079.562461028901</v>
      </c>
    </row>
    <row r="50" spans="1:280" s="51" customFormat="1" ht="28.8">
      <c r="A50" s="415" t="s">
        <v>2706</v>
      </c>
      <c r="B50" s="106" t="s">
        <v>2536</v>
      </c>
      <c r="C50" s="215">
        <v>9.2371999999999996</v>
      </c>
      <c r="D50" s="108">
        <f t="shared" ref="D50:H50" si="1076">C50/R50-1</f>
        <v>0.26813195864966199</v>
      </c>
      <c r="E50" s="246">
        <v>9.1900999999999993</v>
      </c>
      <c r="F50" s="108">
        <f t="shared" si="1076"/>
        <v>0.27387272500450499</v>
      </c>
      <c r="G50" s="246">
        <v>9.1722999999999999</v>
      </c>
      <c r="H50" s="108">
        <f t="shared" si="1076"/>
        <v>0.32133339095610602</v>
      </c>
      <c r="I50" s="246">
        <v>9.1412999999999993</v>
      </c>
      <c r="J50" s="108">
        <f t="shared" ref="J50:N50" si="1077">I50/X50-1</f>
        <v>0.34436813388825999</v>
      </c>
      <c r="K50" s="246">
        <v>9.3402999999999992</v>
      </c>
      <c r="L50" s="108">
        <f t="shared" si="1077"/>
        <v>0.34586455331412103</v>
      </c>
      <c r="M50" s="246">
        <v>9.9419000000000004</v>
      </c>
      <c r="N50" s="108">
        <f t="shared" si="1077"/>
        <v>1.59176312952725E-3</v>
      </c>
      <c r="O50" s="107">
        <f t="shared" si="4"/>
        <v>56.023099999999999</v>
      </c>
      <c r="P50" s="108">
        <f t="shared" si="5"/>
        <v>0.24203485575057801</v>
      </c>
      <c r="Q50" s="108"/>
      <c r="R50" s="107">
        <v>7.2840999999999996</v>
      </c>
      <c r="S50" s="108">
        <f t="shared" ref="S50:W50" si="1078">R50/AS50-1</f>
        <v>-0.196609571288341</v>
      </c>
      <c r="T50" s="107">
        <v>7.2142999999999997</v>
      </c>
      <c r="U50" s="108">
        <f t="shared" si="1078"/>
        <v>-0.13279240293304501</v>
      </c>
      <c r="V50" s="215">
        <v>6.9417</v>
      </c>
      <c r="W50" s="108">
        <f t="shared" si="1078"/>
        <v>-0.12824473495836999</v>
      </c>
      <c r="X50" s="215">
        <v>6.7996999999999996</v>
      </c>
      <c r="Y50" s="108">
        <f t="shared" ref="Y50:AC50" si="1079">X50/AY50-1</f>
        <v>-0.14259955110584299</v>
      </c>
      <c r="Z50" s="215">
        <v>6.94</v>
      </c>
      <c r="AA50" s="108">
        <f t="shared" si="1079"/>
        <v>-0.131805444355484</v>
      </c>
      <c r="AB50" s="215">
        <v>9.9260999999999999</v>
      </c>
      <c r="AC50" s="108">
        <f t="shared" si="1079"/>
        <v>0.219167987029736</v>
      </c>
      <c r="AD50" s="215">
        <v>10.081099999999999</v>
      </c>
      <c r="AE50" s="108">
        <f t="shared" ref="AE50:AI50" si="1080">AD50/BE50-1</f>
        <v>0.279847146049157</v>
      </c>
      <c r="AF50" s="215">
        <v>10.022500000000001</v>
      </c>
      <c r="AG50" s="108">
        <f t="shared" si="1080"/>
        <v>0.29585094966577502</v>
      </c>
      <c r="AH50" s="215">
        <v>10.802099999999999</v>
      </c>
      <c r="AI50" s="108">
        <f t="shared" si="1080"/>
        <v>0.40115962331699001</v>
      </c>
      <c r="AJ50" s="167">
        <v>9.6100999999999992</v>
      </c>
      <c r="AK50" s="108">
        <f t="shared" ref="AK50:AO50" si="1081">AJ50/BK50-1</f>
        <v>0.19738596294496499</v>
      </c>
      <c r="AL50" s="215">
        <v>9.3551000000000002</v>
      </c>
      <c r="AM50" s="108">
        <f t="shared" si="1081"/>
        <v>0.15122689572001699</v>
      </c>
      <c r="AN50" s="215">
        <v>9.2858999999999998</v>
      </c>
      <c r="AO50" s="108">
        <f t="shared" si="1081"/>
        <v>0.12923192917599</v>
      </c>
      <c r="AP50" s="109">
        <f t="shared" si="14"/>
        <v>104.2627</v>
      </c>
      <c r="AQ50" s="108">
        <f t="shared" si="15"/>
        <v>7.3652331421074399E-2</v>
      </c>
      <c r="AR50" s="110"/>
      <c r="AS50" s="216">
        <v>9.0667000000000009</v>
      </c>
      <c r="AT50" s="111">
        <v>-9.2095249539373397E-2</v>
      </c>
      <c r="AU50" s="217">
        <v>8.3190000000000008</v>
      </c>
      <c r="AV50" s="111">
        <f t="shared" ref="AV50:AZ50" si="1082">AU50/BV50-1</f>
        <v>-0.11721635043932301</v>
      </c>
      <c r="AW50" s="217">
        <v>7.9629000000000003</v>
      </c>
      <c r="AX50" s="111">
        <f t="shared" si="1082"/>
        <v>-0.142686419327749</v>
      </c>
      <c r="AY50" s="115">
        <v>7.9306000000000001</v>
      </c>
      <c r="AZ50" s="111">
        <f t="shared" si="1082"/>
        <v>-0.15524073285044701</v>
      </c>
      <c r="BA50" s="218">
        <v>7.9935999999999998</v>
      </c>
      <c r="BB50" s="111">
        <f t="shared" ref="BB50:BF50" si="1083">BA50/CB50-1</f>
        <v>-0.156926646627643</v>
      </c>
      <c r="BC50" s="219">
        <v>8.1417000000000002</v>
      </c>
      <c r="BD50" s="111">
        <f t="shared" si="1083"/>
        <v>-0.13951890760743199</v>
      </c>
      <c r="BE50" s="219">
        <v>7.8768000000000002</v>
      </c>
      <c r="BF50" s="111">
        <f t="shared" si="1083"/>
        <v>-0.15861435423053499</v>
      </c>
      <c r="BG50" s="219">
        <v>7.7343000000000002</v>
      </c>
      <c r="BH50" s="111">
        <f t="shared" ref="BH50:BL50" si="1084">BG50/CH50-1</f>
        <v>-0.203150596016938</v>
      </c>
      <c r="BI50" s="219">
        <v>7.7093999999999996</v>
      </c>
      <c r="BJ50" s="111">
        <f t="shared" si="1084"/>
        <v>-0.162531502563657</v>
      </c>
      <c r="BK50" s="219">
        <v>8.0259</v>
      </c>
      <c r="BL50" s="111">
        <f t="shared" si="1084"/>
        <v>-0.11378693520604199</v>
      </c>
      <c r="BM50" s="219">
        <v>8.1262000000000008</v>
      </c>
      <c r="BN50" s="111">
        <f t="shared" si="415"/>
        <v>-8.4413096874507001E-2</v>
      </c>
      <c r="BO50" s="219">
        <v>8.2232000000000003</v>
      </c>
      <c r="BP50" s="111">
        <f t="shared" si="416"/>
        <v>-6.6881510564419003E-2</v>
      </c>
      <c r="BQ50" s="110">
        <f t="shared" si="24"/>
        <v>97.110299999999995</v>
      </c>
      <c r="BR50" s="111">
        <f t="shared" si="399"/>
        <v>-0.13330977185527901</v>
      </c>
      <c r="BS50" s="114"/>
      <c r="BT50" s="216">
        <v>9.9863999999999997</v>
      </c>
      <c r="BU50" s="111">
        <f t="shared" si="25"/>
        <v>-0.42026495141009401</v>
      </c>
      <c r="BV50" s="216">
        <v>9.4236000000000004</v>
      </c>
      <c r="BW50" s="111">
        <f t="shared" si="26"/>
        <v>-0.49085014993111298</v>
      </c>
      <c r="BX50" s="110">
        <v>9.2881999999999998</v>
      </c>
      <c r="BY50" s="111">
        <f t="shared" si="27"/>
        <v>-0.48620960515106898</v>
      </c>
      <c r="BZ50" s="116">
        <v>9.3879999999999999</v>
      </c>
      <c r="CA50" s="111">
        <v>-0.477797493561468</v>
      </c>
      <c r="CB50" s="222">
        <v>9.4815000000000005</v>
      </c>
      <c r="CC50" s="111">
        <f t="shared" si="29"/>
        <v>-0.48020086948417601</v>
      </c>
      <c r="CD50" s="222">
        <v>9.4618000000000002</v>
      </c>
      <c r="CE50" s="111">
        <f t="shared" si="30"/>
        <v>-0.47691916455668198</v>
      </c>
      <c r="CF50" s="223">
        <v>9.3617000000000008</v>
      </c>
      <c r="CG50" s="111">
        <f t="shared" si="31"/>
        <v>-0.47813120164113498</v>
      </c>
      <c r="CH50" s="110">
        <v>9.7060999999999993</v>
      </c>
      <c r="CI50" s="111">
        <f t="shared" si="33"/>
        <v>-0.46406524355902101</v>
      </c>
      <c r="CJ50" s="110">
        <v>9.2056000000000004</v>
      </c>
      <c r="CK50" s="111">
        <f t="shared" si="34"/>
        <v>-0.47615091333295401</v>
      </c>
      <c r="CL50" s="110">
        <v>9.0564</v>
      </c>
      <c r="CM50" s="111">
        <f t="shared" si="35"/>
        <v>0.111678491640685</v>
      </c>
      <c r="CN50" s="110">
        <v>8.8754000000000008</v>
      </c>
      <c r="CO50" s="111">
        <f t="shared" si="36"/>
        <v>6.23623479842959E-2</v>
      </c>
      <c r="CP50" s="115">
        <v>8.8125999999999998</v>
      </c>
      <c r="CQ50" s="111">
        <f t="shared" si="37"/>
        <v>1.6025641025641E-2</v>
      </c>
      <c r="CR50" s="117">
        <f t="shared" si="38"/>
        <v>112.04730000000001</v>
      </c>
      <c r="CS50" s="111">
        <f t="shared" si="39"/>
        <v>-0.40054762537844502</v>
      </c>
      <c r="CT50" s="118">
        <f t="shared" si="40"/>
        <v>-7.0757374315525397E-3</v>
      </c>
      <c r="CU50" s="118"/>
      <c r="CV50" s="225">
        <v>17.2258</v>
      </c>
      <c r="CW50" s="216">
        <v>18.508500000000002</v>
      </c>
      <c r="CX50" s="216">
        <v>18.0778</v>
      </c>
      <c r="CY50" s="216">
        <v>17.977699999999999</v>
      </c>
      <c r="CZ50" s="110">
        <v>18.2407</v>
      </c>
      <c r="DA50" s="110">
        <v>18.0886</v>
      </c>
      <c r="DB50" s="110">
        <v>17.938800000000001</v>
      </c>
      <c r="DC50" s="110">
        <v>18.110600000000002</v>
      </c>
      <c r="DD50" s="110">
        <v>17.573</v>
      </c>
      <c r="DE50" s="110">
        <v>8.1465999999999994</v>
      </c>
      <c r="DF50" s="110">
        <v>8.3544</v>
      </c>
      <c r="DG50" s="110">
        <v>8.6736000000000004</v>
      </c>
      <c r="DH50" s="115">
        <v>186.9161</v>
      </c>
      <c r="DI50" s="121">
        <v>-0.240762697647704</v>
      </c>
      <c r="DJ50" s="122"/>
      <c r="DK50" s="226">
        <v>25.4</v>
      </c>
      <c r="DL50" s="124">
        <f t="shared" si="1011"/>
        <v>4.6990931574608298E-2</v>
      </c>
      <c r="DM50" s="312">
        <v>26.72</v>
      </c>
      <c r="DN50" s="313"/>
      <c r="DO50" s="312">
        <v>25.83</v>
      </c>
      <c r="DP50" s="126">
        <f t="shared" si="43"/>
        <v>1.7774193548387101</v>
      </c>
      <c r="DQ50" s="127">
        <f t="shared" si="44"/>
        <v>77.95</v>
      </c>
      <c r="DR50" s="312">
        <v>26.35</v>
      </c>
      <c r="DS50" s="126">
        <f t="shared" ref="DS50:DW50" si="1085">(DR50-ER50)/ER50</f>
        <v>0.52312138728323698</v>
      </c>
      <c r="DT50" s="312">
        <v>24.26</v>
      </c>
      <c r="DU50" s="126">
        <f t="shared" si="1085"/>
        <v>0.44404761904761902</v>
      </c>
      <c r="DV50" s="312">
        <v>22.4</v>
      </c>
      <c r="DW50" s="126">
        <f t="shared" si="1085"/>
        <v>0.23212321232123201</v>
      </c>
      <c r="DX50" s="312">
        <v>19.86</v>
      </c>
      <c r="DY50" s="126">
        <f t="shared" ref="DY50:EC50" si="1086">(DX50-EX50)/EX50</f>
        <v>-5.6980056980056898E-2</v>
      </c>
      <c r="DZ50" s="312">
        <v>8.5393000000000008</v>
      </c>
      <c r="EA50" s="126">
        <f t="shared" si="1086"/>
        <v>-0.61707174887892402</v>
      </c>
      <c r="EB50" s="312">
        <v>16.29</v>
      </c>
      <c r="EC50" s="126">
        <f t="shared" si="1086"/>
        <v>-0.29419410745233998</v>
      </c>
      <c r="ED50" s="312">
        <v>16.93</v>
      </c>
      <c r="EE50" s="126">
        <f t="shared" ref="EE50:EI50" si="1087">(ED50-FD50)/FD50</f>
        <v>-0.31457489878542499</v>
      </c>
      <c r="EF50" s="312">
        <v>16.940000000000001</v>
      </c>
      <c r="EG50" s="126">
        <f t="shared" si="1087"/>
        <v>-0.37026022304832701</v>
      </c>
      <c r="EH50" s="312">
        <v>16.670000000000002</v>
      </c>
      <c r="EI50" s="126">
        <f t="shared" si="1087"/>
        <v>-0.398194945848375</v>
      </c>
      <c r="EJ50" s="125">
        <f t="shared" si="225"/>
        <v>246.1893</v>
      </c>
      <c r="EK50" s="126">
        <f t="shared" si="52"/>
        <v>-0.33339840788476099</v>
      </c>
      <c r="EL50" s="314">
        <v>162</v>
      </c>
      <c r="EM50" s="126">
        <f t="shared" si="1015"/>
        <v>-7.9545454545454503E-2</v>
      </c>
      <c r="EN50" s="312">
        <v>0</v>
      </c>
      <c r="EO50" s="126">
        <f t="shared" si="1016"/>
        <v>-1</v>
      </c>
      <c r="EP50" s="312">
        <v>9.3000000000000007</v>
      </c>
      <c r="EQ50" s="126">
        <f t="shared" si="1017"/>
        <v>-0.94890109890109897</v>
      </c>
      <c r="ER50" s="312">
        <v>17.3</v>
      </c>
      <c r="ES50" s="126">
        <f t="shared" si="1018"/>
        <v>-0.88150684931506795</v>
      </c>
      <c r="ET50" s="312">
        <v>16.8</v>
      </c>
      <c r="EU50" s="126">
        <f t="shared" si="1019"/>
        <v>-0.88413793103448302</v>
      </c>
      <c r="EV50" s="312">
        <v>18.18</v>
      </c>
      <c r="EW50" s="126">
        <f t="shared" si="1020"/>
        <v>-0.88117647058823501</v>
      </c>
      <c r="EX50" s="312">
        <v>21.06</v>
      </c>
      <c r="EY50" s="126">
        <f t="shared" si="1021"/>
        <v>-0.85770270270270299</v>
      </c>
      <c r="EZ50" s="312">
        <v>22.3</v>
      </c>
      <c r="FA50" s="126">
        <f t="shared" si="1022"/>
        <v>-0.842957746478873</v>
      </c>
      <c r="FB50" s="312">
        <v>23.08</v>
      </c>
      <c r="FC50" s="126">
        <f t="shared" si="1023"/>
        <v>-0.83860139860139904</v>
      </c>
      <c r="FD50" s="312">
        <v>24.7</v>
      </c>
      <c r="FE50" s="126">
        <f t="shared" ref="FE50:FI50" si="1088">(FD50-FU50)/FU50</f>
        <v>-0.83856209150326799</v>
      </c>
      <c r="FF50" s="312">
        <v>26.9</v>
      </c>
      <c r="FG50" s="126">
        <f t="shared" si="1088"/>
        <v>-0.79925373134328404</v>
      </c>
      <c r="FH50" s="312">
        <v>27.7</v>
      </c>
      <c r="FI50" s="126">
        <f t="shared" si="1088"/>
        <v>-0.82012987012987004</v>
      </c>
      <c r="FJ50" s="129">
        <f t="shared" si="67"/>
        <v>369.32</v>
      </c>
      <c r="FK50" s="126">
        <f t="shared" si="1025"/>
        <v>-0.80754559666492998</v>
      </c>
      <c r="FL50" s="67">
        <v>176</v>
      </c>
      <c r="FM50" s="67">
        <v>243</v>
      </c>
      <c r="FN50" s="67">
        <v>182</v>
      </c>
      <c r="FO50" s="67">
        <v>146</v>
      </c>
      <c r="FP50" s="67">
        <v>145</v>
      </c>
      <c r="FQ50" s="67">
        <v>153</v>
      </c>
      <c r="FR50" s="315" t="s">
        <v>2707</v>
      </c>
      <c r="FS50" s="132" t="s">
        <v>2708</v>
      </c>
      <c r="FT50" s="132" t="s">
        <v>2709</v>
      </c>
      <c r="FU50" s="132" t="s">
        <v>2710</v>
      </c>
      <c r="FV50" s="133">
        <f t="shared" ref="FV50:FZ50" si="1089">(FU50-GW50)/GW50</f>
        <v>-5.5555555555555601E-2</v>
      </c>
      <c r="FW50" s="132" t="s">
        <v>2711</v>
      </c>
      <c r="FX50" s="133">
        <f t="shared" si="1089"/>
        <v>-6.2937062937062901E-2</v>
      </c>
      <c r="FY50" s="132" t="s">
        <v>2712</v>
      </c>
      <c r="FZ50" s="133">
        <f t="shared" si="1089"/>
        <v>-8.3333333333333301E-2</v>
      </c>
      <c r="GA50" s="134">
        <f t="shared" si="1027"/>
        <v>1919</v>
      </c>
      <c r="GB50" s="135">
        <f t="shared" si="1028"/>
        <v>-5.5842558425584297E-2</v>
      </c>
      <c r="GC50" s="79"/>
      <c r="GD50" s="316"/>
      <c r="GE50" s="137">
        <v>183</v>
      </c>
      <c r="GF50" s="133">
        <f t="shared" ref="GF50:GJ50" si="1090">(GE50-HH50)/HH50</f>
        <v>-1.0810810810810799E-2</v>
      </c>
      <c r="GG50" s="130">
        <v>252</v>
      </c>
      <c r="GH50" s="133">
        <f t="shared" si="1090"/>
        <v>-7.8740157480314994E-3</v>
      </c>
      <c r="GI50" s="67">
        <v>193</v>
      </c>
      <c r="GJ50" s="133">
        <f t="shared" si="1090"/>
        <v>-1.53061224489796E-2</v>
      </c>
      <c r="GK50" s="67">
        <v>154</v>
      </c>
      <c r="GL50" s="133">
        <f t="shared" si="1030"/>
        <v>-1.2820512820512799E-2</v>
      </c>
      <c r="GM50" s="67">
        <v>154</v>
      </c>
      <c r="GN50" s="133">
        <f t="shared" si="1031"/>
        <v>-6.4516129032258099E-3</v>
      </c>
      <c r="GO50" s="231">
        <v>163</v>
      </c>
      <c r="GP50" s="133">
        <f t="shared" ref="GP50:GT50" si="1091">(GO50-HS50)/HS50</f>
        <v>-1.21212121212121E-2</v>
      </c>
      <c r="GQ50" s="130">
        <v>158</v>
      </c>
      <c r="GR50" s="133">
        <f t="shared" si="1091"/>
        <v>-3.0674846625766899E-2</v>
      </c>
      <c r="GS50" s="130">
        <v>152</v>
      </c>
      <c r="GT50" s="133">
        <f t="shared" si="1091"/>
        <v>-3.7974683544303799E-2</v>
      </c>
      <c r="GU50" s="130">
        <v>150.5</v>
      </c>
      <c r="GV50" s="133">
        <f t="shared" ref="GV50:GZ50" si="1092">(GU50-HY50)/HY50</f>
        <v>-4.1401273885350302E-2</v>
      </c>
      <c r="GW50" s="130">
        <v>162</v>
      </c>
      <c r="GX50" s="133">
        <f t="shared" si="1092"/>
        <v>-1.21951219512195E-2</v>
      </c>
      <c r="GY50" s="130">
        <v>143</v>
      </c>
      <c r="GZ50" s="133">
        <f t="shared" si="1092"/>
        <v>-2.0547945205479499E-2</v>
      </c>
      <c r="HA50" s="130">
        <v>168</v>
      </c>
      <c r="HB50" s="133">
        <f t="shared" si="1034"/>
        <v>-2.32558139534884E-2</v>
      </c>
      <c r="HC50" s="130">
        <f t="shared" si="1035"/>
        <v>2032.5</v>
      </c>
      <c r="HD50" s="130">
        <f t="shared" si="1036"/>
        <v>2032.5</v>
      </c>
      <c r="HE50" s="135"/>
      <c r="HF50" s="122"/>
      <c r="HG50" s="263"/>
      <c r="HH50" s="381">
        <v>185</v>
      </c>
      <c r="HI50" s="307">
        <f t="shared" ref="HI50:HM50" si="1093">(HH50-IJ50)/IJ50</f>
        <v>1.6483516483516501E-2</v>
      </c>
      <c r="HJ50" s="382">
        <v>254</v>
      </c>
      <c r="HK50" s="307">
        <f t="shared" si="1093"/>
        <v>7.9365079365079395E-3</v>
      </c>
      <c r="HL50" s="382">
        <v>196</v>
      </c>
      <c r="HM50" s="234">
        <f t="shared" si="1093"/>
        <v>5.1282051282051299E-3</v>
      </c>
      <c r="HN50" s="383">
        <v>156</v>
      </c>
      <c r="HO50" s="384">
        <f t="shared" si="1038"/>
        <v>6.4516129032258099E-3</v>
      </c>
      <c r="HP50" s="383">
        <v>155</v>
      </c>
      <c r="HQ50" s="384">
        <f t="shared" si="1039"/>
        <v>6.4935064935064896E-3</v>
      </c>
      <c r="HR50" s="234"/>
      <c r="HS50" s="383">
        <v>165</v>
      </c>
      <c r="HT50" s="384">
        <f t="shared" ref="HT50:HX50" si="1094">(HS50-IT50)/IT50</f>
        <v>6.0975609756097598E-3</v>
      </c>
      <c r="HU50" s="383">
        <v>163</v>
      </c>
      <c r="HV50" s="384">
        <f t="shared" si="1094"/>
        <v>6.17283950617284E-3</v>
      </c>
      <c r="HW50" s="383">
        <v>158</v>
      </c>
      <c r="HX50" s="148">
        <f t="shared" si="1094"/>
        <v>1.2820512820512799E-2</v>
      </c>
      <c r="HY50" s="383">
        <v>157</v>
      </c>
      <c r="HZ50" s="148">
        <f t="shared" ref="HZ50:ID50" si="1095">(HY50-IZ50)/IZ50</f>
        <v>6.41025641025641E-3</v>
      </c>
      <c r="IA50" s="383">
        <v>164</v>
      </c>
      <c r="IB50" s="230">
        <f t="shared" si="1095"/>
        <v>6.13496932515337E-3</v>
      </c>
      <c r="IC50" s="383">
        <v>146</v>
      </c>
      <c r="ID50" s="149">
        <f t="shared" si="1095"/>
        <v>6.8965517241379301E-3</v>
      </c>
      <c r="IE50" s="235">
        <v>172</v>
      </c>
      <c r="IF50" s="71">
        <f t="shared" si="1042"/>
        <v>5.8479532163742704E-3</v>
      </c>
      <c r="IG50" s="150">
        <f t="shared" si="1043"/>
        <v>2071</v>
      </c>
      <c r="IH50" s="295" t="s">
        <v>2713</v>
      </c>
      <c r="II50" s="80"/>
      <c r="IJ50" s="303">
        <v>182</v>
      </c>
      <c r="IK50" s="90">
        <f t="shared" si="1044"/>
        <v>5.5982507673976598E-2</v>
      </c>
      <c r="IL50" s="279">
        <v>252</v>
      </c>
      <c r="IM50" s="90">
        <f t="shared" si="1045"/>
        <v>6.5327528102491206E-2</v>
      </c>
      <c r="IN50" s="300">
        <v>195</v>
      </c>
      <c r="IO50" s="154">
        <f t="shared" si="1046"/>
        <v>2.6163537022098199E-2</v>
      </c>
      <c r="IP50" s="304">
        <v>155</v>
      </c>
      <c r="IQ50" s="90">
        <f t="shared" si="1047"/>
        <v>2.9614669809887501E-2</v>
      </c>
      <c r="IR50" s="304">
        <v>154</v>
      </c>
      <c r="IS50" s="90">
        <f t="shared" si="1048"/>
        <v>2.45520495678157E-2</v>
      </c>
      <c r="IT50" s="304">
        <v>164</v>
      </c>
      <c r="IU50" s="172">
        <f t="shared" si="1049"/>
        <v>2.7384023387591199E-2</v>
      </c>
      <c r="IV50" s="304">
        <v>162</v>
      </c>
      <c r="IW50" s="172">
        <f t="shared" si="1050"/>
        <v>1.7612915124680301E-2</v>
      </c>
      <c r="IX50" s="288">
        <v>156</v>
      </c>
      <c r="IY50" s="172">
        <f t="shared" si="1051"/>
        <v>1.37754465005403E-2</v>
      </c>
      <c r="IZ50" s="288">
        <v>156</v>
      </c>
      <c r="JA50" s="281">
        <f t="shared" si="1052"/>
        <v>9.0366688779226403E-3</v>
      </c>
      <c r="JB50" s="288">
        <v>163</v>
      </c>
      <c r="JC50" s="282">
        <f t="shared" si="1053"/>
        <v>2.08818212634076E-2</v>
      </c>
      <c r="JD50" s="335">
        <v>145</v>
      </c>
      <c r="JE50" s="307">
        <f t="shared" si="1054"/>
        <v>1.3822249371527101E-2</v>
      </c>
      <c r="JF50" s="245">
        <v>171</v>
      </c>
      <c r="JG50" s="307">
        <f t="shared" si="1055"/>
        <v>8.6370522048997908E-3</v>
      </c>
      <c r="JH50" s="308">
        <v>1999.3104960518201</v>
      </c>
      <c r="JI50" s="308">
        <v>172.35133979718401</v>
      </c>
      <c r="JJ50" s="308">
        <v>236.54697109803399</v>
      </c>
      <c r="JK50" s="308">
        <v>190.02819040509399</v>
      </c>
      <c r="JL50" s="308">
        <v>150.541755614865</v>
      </c>
      <c r="JM50" s="308">
        <v>150.30959145995701</v>
      </c>
      <c r="JN50" s="308">
        <v>159.628723307613</v>
      </c>
      <c r="JO50" s="308">
        <v>159.19609273055599</v>
      </c>
      <c r="JP50" s="308">
        <v>153.880231108869</v>
      </c>
      <c r="JQ50" s="308">
        <v>154.60290474227901</v>
      </c>
      <c r="JR50" s="308">
        <v>159.66588551677501</v>
      </c>
      <c r="JS50" s="308">
        <v>143.023099058919</v>
      </c>
      <c r="JT50" s="308">
        <v>169.53571121166999</v>
      </c>
    </row>
    <row r="51" spans="1:280" ht="28.8">
      <c r="A51" s="416"/>
      <c r="B51" s="160" t="s">
        <v>2539</v>
      </c>
      <c r="C51" s="246">
        <v>447.86430000000001</v>
      </c>
      <c r="D51" s="108">
        <f t="shared" ref="D51:H51" si="1096">C51/R51-1</f>
        <v>0.39897437851723699</v>
      </c>
      <c r="E51" s="246">
        <v>448.44830000000002</v>
      </c>
      <c r="F51" s="108">
        <f t="shared" si="1096"/>
        <v>0.39178198426127397</v>
      </c>
      <c r="G51" s="246">
        <v>460.93099999999998</v>
      </c>
      <c r="H51" s="108">
        <f t="shared" si="1096"/>
        <v>0.45763820304809</v>
      </c>
      <c r="I51" s="246">
        <v>465.73200000000003</v>
      </c>
      <c r="J51" s="108">
        <f t="shared" ref="J51:N51" si="1097">I51/X51-1</f>
        <v>0.47218017210396002</v>
      </c>
      <c r="K51" s="246">
        <v>484.5462</v>
      </c>
      <c r="L51" s="108">
        <f t="shared" si="1097"/>
        <v>0.48956573384782198</v>
      </c>
      <c r="M51" s="246">
        <v>516.05280000000005</v>
      </c>
      <c r="N51" s="108">
        <f t="shared" si="1097"/>
        <v>9.1450376448403106E-2</v>
      </c>
      <c r="O51" s="107">
        <f t="shared" si="4"/>
        <v>2823.5745999999999</v>
      </c>
      <c r="P51" s="108">
        <f t="shared" si="5"/>
        <v>0.36205223504768103</v>
      </c>
      <c r="Q51" s="108"/>
      <c r="R51" s="162">
        <v>320.13760000000002</v>
      </c>
      <c r="S51" s="108">
        <f t="shared" ref="S51:W51" si="1098">R51/AS51-1</f>
        <v>-0.167136858645826</v>
      </c>
      <c r="T51" s="247">
        <v>322.21159999999998</v>
      </c>
      <c r="U51" s="163">
        <f t="shared" si="1098"/>
        <v>-9.5939224163086603E-2</v>
      </c>
      <c r="V51" s="248">
        <v>316.21769999999998</v>
      </c>
      <c r="W51" s="163">
        <f t="shared" si="1098"/>
        <v>-8.5016111148405502E-2</v>
      </c>
      <c r="X51" s="248">
        <v>316.3553</v>
      </c>
      <c r="Y51" s="163">
        <f t="shared" ref="Y51:AC51" si="1099">X51/AY51-1</f>
        <v>-9.8668182394479498E-2</v>
      </c>
      <c r="Z51" s="248">
        <v>325.29360000000003</v>
      </c>
      <c r="AA51" s="163">
        <f t="shared" si="1099"/>
        <v>-8.1607796747026298E-2</v>
      </c>
      <c r="AB51" s="248">
        <v>472.81380000000001</v>
      </c>
      <c r="AC51" s="163">
        <f t="shared" si="1099"/>
        <v>0.28021828059356202</v>
      </c>
      <c r="AD51" s="248">
        <v>479.62329999999997</v>
      </c>
      <c r="AE51" s="163">
        <f t="shared" ref="AE51:AI51" si="1100">AD51/BE51-1</f>
        <v>0.28857075000523902</v>
      </c>
      <c r="AF51" s="248">
        <v>481.28829999999999</v>
      </c>
      <c r="AG51" s="163">
        <f t="shared" si="1100"/>
        <v>0.29558843164575199</v>
      </c>
      <c r="AH51" s="248">
        <v>526.28570000000002</v>
      </c>
      <c r="AI51" s="163">
        <f t="shared" si="1100"/>
        <v>0.39857268895727399</v>
      </c>
      <c r="AJ51" s="248">
        <v>445.20839999999998</v>
      </c>
      <c r="AK51" s="163">
        <f t="shared" ref="AK51:AO51" si="1101">AJ51/BK51-1</f>
        <v>0.13785496916578599</v>
      </c>
      <c r="AL51" s="248">
        <v>440.13040000000001</v>
      </c>
      <c r="AM51" s="163">
        <f t="shared" si="1101"/>
        <v>0.10709951158676601</v>
      </c>
      <c r="AN51" s="248">
        <v>440.80220000000003</v>
      </c>
      <c r="AO51" s="163">
        <f t="shared" si="1101"/>
        <v>8.7865693679971296E-2</v>
      </c>
      <c r="AP51" s="109">
        <f t="shared" si="14"/>
        <v>4886.3679000000002</v>
      </c>
      <c r="AQ51" s="108">
        <f t="shared" si="15"/>
        <v>9.19468214113979E-2</v>
      </c>
      <c r="AR51" s="110"/>
      <c r="AS51" s="249">
        <v>384.38200000000001</v>
      </c>
      <c r="AT51" s="199">
        <v>2.5342127929957499E-2</v>
      </c>
      <c r="AU51" s="250">
        <v>356.40480000000002</v>
      </c>
      <c r="AV51" s="200">
        <f t="shared" ref="AV51:AZ51" si="1102">AU51/BV51-1</f>
        <v>-1.6681427282584399E-2</v>
      </c>
      <c r="AW51" s="250">
        <v>345.5992</v>
      </c>
      <c r="AX51" s="200">
        <f t="shared" si="1102"/>
        <v>-4.3314744917944001E-2</v>
      </c>
      <c r="AY51" s="213">
        <v>350.98649999999998</v>
      </c>
      <c r="AZ51" s="200">
        <f t="shared" si="1102"/>
        <v>-3.6342804992760103E-2</v>
      </c>
      <c r="BA51" s="251">
        <v>354.19900000000001</v>
      </c>
      <c r="BB51" s="200">
        <f t="shared" ref="BB51:BF51" si="1103">BA51/CB51-1</f>
        <v>-3.8462686980443903E-2</v>
      </c>
      <c r="BC51" s="166">
        <v>369.32279999999997</v>
      </c>
      <c r="BD51" s="200">
        <f t="shared" si="1103"/>
        <v>-7.1639465498457601E-3</v>
      </c>
      <c r="BE51" s="166">
        <v>372.21339999999998</v>
      </c>
      <c r="BF51" s="200">
        <f t="shared" si="1103"/>
        <v>1.31872929873194E-2</v>
      </c>
      <c r="BG51" s="166">
        <v>371.48239999999998</v>
      </c>
      <c r="BH51" s="200">
        <f t="shared" ref="BH51:BL51" si="1104">BG51/CH51-1</f>
        <v>-3.08160315580207E-2</v>
      </c>
      <c r="BI51" s="166">
        <v>376.30200000000002</v>
      </c>
      <c r="BJ51" s="200">
        <f t="shared" si="1104"/>
        <v>2.70688380837176E-2</v>
      </c>
      <c r="BK51" s="166">
        <v>391.26990000000001</v>
      </c>
      <c r="BL51" s="200">
        <f t="shared" si="1104"/>
        <v>6.6744695242792404E-2</v>
      </c>
      <c r="BM51" s="166">
        <v>397.55270000000002</v>
      </c>
      <c r="BN51" s="200">
        <f t="shared" si="415"/>
        <v>8.5079420013909099E-2</v>
      </c>
      <c r="BO51" s="166">
        <v>405.19909999999999</v>
      </c>
      <c r="BP51" s="200">
        <f t="shared" si="416"/>
        <v>0.105106136243635</v>
      </c>
      <c r="BQ51" s="107">
        <f t="shared" si="24"/>
        <v>4474.9138000000003</v>
      </c>
      <c r="BR51" s="108">
        <f t="shared" si="399"/>
        <v>1.2415782352522199E-2</v>
      </c>
      <c r="BS51" s="165"/>
      <c r="BT51" s="249">
        <v>374.88170000000002</v>
      </c>
      <c r="BU51" s="200">
        <f t="shared" si="25"/>
        <v>-0.42257747566397202</v>
      </c>
      <c r="BV51" s="249">
        <v>362.45100000000002</v>
      </c>
      <c r="BW51" s="200">
        <f t="shared" si="26"/>
        <v>-0.47580638746485798</v>
      </c>
      <c r="BX51" s="210">
        <v>361.24650000000003</v>
      </c>
      <c r="BY51" s="108">
        <f t="shared" si="27"/>
        <v>-0.46882521526204601</v>
      </c>
      <c r="BZ51" s="167">
        <v>364.22340000000003</v>
      </c>
      <c r="CA51" s="108">
        <v>-0.45837245580041103</v>
      </c>
      <c r="CB51" s="202">
        <v>368.36739999999998</v>
      </c>
      <c r="CC51" s="108">
        <f t="shared" si="29"/>
        <v>-0.46573497529458302</v>
      </c>
      <c r="CD51" s="202">
        <v>371.98770000000002</v>
      </c>
      <c r="CE51" s="108">
        <f t="shared" si="30"/>
        <v>-0.46233254790818801</v>
      </c>
      <c r="CF51" s="246">
        <v>367.36880000000002</v>
      </c>
      <c r="CG51" s="108">
        <f t="shared" si="31"/>
        <v>-0.464683291162998</v>
      </c>
      <c r="CH51" s="107">
        <v>383.29399999999998</v>
      </c>
      <c r="CI51" s="108">
        <f t="shared" si="33"/>
        <v>-0.44732282619854802</v>
      </c>
      <c r="CJ51" s="107">
        <v>366.38440000000003</v>
      </c>
      <c r="CK51" s="108">
        <f t="shared" si="34"/>
        <v>-0.45393245733255799</v>
      </c>
      <c r="CL51" s="107">
        <v>366.78870000000001</v>
      </c>
      <c r="CM51" s="108">
        <f t="shared" si="35"/>
        <v>0.25617343672995802</v>
      </c>
      <c r="CN51" s="107">
        <v>366.38119999999998</v>
      </c>
      <c r="CO51" s="108">
        <f t="shared" si="36"/>
        <v>0.23674440035578501</v>
      </c>
      <c r="CP51" s="168">
        <v>366.66079999999999</v>
      </c>
      <c r="CQ51" s="108">
        <f t="shared" si="37"/>
        <v>0.18102656901353301</v>
      </c>
      <c r="CR51" s="169">
        <f t="shared" si="38"/>
        <v>4420.0356000000002</v>
      </c>
      <c r="CS51" s="108">
        <f t="shared" si="39"/>
        <v>-0.37072384312994999</v>
      </c>
      <c r="CT51" s="170">
        <f t="shared" si="40"/>
        <v>7.6313959340712501E-4</v>
      </c>
      <c r="CU51" s="170"/>
      <c r="CV51" s="252">
        <v>649.23289999999997</v>
      </c>
      <c r="CW51" s="249">
        <v>691.44489999999996</v>
      </c>
      <c r="CX51" s="249">
        <v>680.08969999999999</v>
      </c>
      <c r="CY51" s="249">
        <v>672.46100000000001</v>
      </c>
      <c r="CZ51" s="210">
        <v>689.48440000000005</v>
      </c>
      <c r="DA51" s="210">
        <v>691.8546</v>
      </c>
      <c r="DB51" s="210">
        <v>686.26440000000002</v>
      </c>
      <c r="DC51" s="210">
        <v>693.52239999999995</v>
      </c>
      <c r="DD51" s="210">
        <v>670.95069999999998</v>
      </c>
      <c r="DE51" s="210">
        <v>291.9889</v>
      </c>
      <c r="DF51" s="210">
        <v>296.24650000000003</v>
      </c>
      <c r="DG51" s="210">
        <v>310.45940000000002</v>
      </c>
      <c r="DH51" s="213">
        <v>7023.9997999999996</v>
      </c>
      <c r="DI51" s="214">
        <v>-0.26650496498041498</v>
      </c>
      <c r="DJ51" s="173"/>
      <c r="DK51" s="385">
        <v>999.09</v>
      </c>
      <c r="DL51" s="175">
        <f t="shared" si="1011"/>
        <v>2.6075793365513002E-2</v>
      </c>
      <c r="DM51" s="74">
        <v>1048</v>
      </c>
      <c r="DN51" s="259"/>
      <c r="DO51" s="74">
        <v>1035</v>
      </c>
      <c r="DP51" s="177">
        <f t="shared" si="43"/>
        <v>0.89213893967093205</v>
      </c>
      <c r="DQ51" s="178">
        <f t="shared" si="44"/>
        <v>3082.09</v>
      </c>
      <c r="DR51" s="74">
        <v>1055.3</v>
      </c>
      <c r="DS51" s="177">
        <f t="shared" ref="DS51:DW51" si="1105">(DR51-ER51)/ER51</f>
        <v>0.55648967551622397</v>
      </c>
      <c r="DT51" s="74">
        <v>973.7</v>
      </c>
      <c r="DU51" s="177">
        <f t="shared" si="1105"/>
        <v>0.45545590433482802</v>
      </c>
      <c r="DV51" s="74">
        <v>901.6</v>
      </c>
      <c r="DW51" s="177">
        <f t="shared" si="1105"/>
        <v>0.25921787709497202</v>
      </c>
      <c r="DX51" s="74">
        <v>805.9</v>
      </c>
      <c r="DY51" s="177">
        <f t="shared" ref="DY51:EC51" si="1106">(DX51-EX51)/EX51</f>
        <v>-2.90361445783133E-2</v>
      </c>
      <c r="DZ51" s="74">
        <v>296.58</v>
      </c>
      <c r="EA51" s="177">
        <f t="shared" si="1106"/>
        <v>-0.66601351351351401</v>
      </c>
      <c r="EB51" s="74">
        <v>596.82000000000005</v>
      </c>
      <c r="EC51" s="177">
        <f t="shared" si="1106"/>
        <v>-0.34745243822436001</v>
      </c>
      <c r="ED51" s="74">
        <v>618.73</v>
      </c>
      <c r="EE51" s="177">
        <f t="shared" ref="EE51:EI51" si="1107">(ED51-FD51)/FD51</f>
        <v>-0.36475359342915797</v>
      </c>
      <c r="EF51" s="74">
        <v>624.54999999999995</v>
      </c>
      <c r="EG51" s="177">
        <f t="shared" si="1107"/>
        <v>-0.40632129277566498</v>
      </c>
      <c r="EH51" s="74">
        <v>620.79999999999995</v>
      </c>
      <c r="EI51" s="177">
        <f t="shared" si="1107"/>
        <v>-0.43254113345521</v>
      </c>
      <c r="EJ51" s="176">
        <f t="shared" si="225"/>
        <v>9576.07</v>
      </c>
      <c r="EK51" s="177">
        <f t="shared" si="52"/>
        <v>-0.29564932772367503</v>
      </c>
      <c r="EL51" s="76">
        <v>5233</v>
      </c>
      <c r="EM51" s="177">
        <f t="shared" si="1015"/>
        <v>-8.2734443470639796E-2</v>
      </c>
      <c r="EN51" s="74">
        <v>0</v>
      </c>
      <c r="EO51" s="177">
        <f t="shared" si="1016"/>
        <v>-1</v>
      </c>
      <c r="EP51" s="74">
        <v>547</v>
      </c>
      <c r="EQ51" s="177">
        <f t="shared" si="1017"/>
        <v>-0.9170835228134</v>
      </c>
      <c r="ER51" s="74">
        <v>678</v>
      </c>
      <c r="ES51" s="177">
        <f t="shared" si="1018"/>
        <v>-0.87561915244909205</v>
      </c>
      <c r="ET51" s="74">
        <v>669</v>
      </c>
      <c r="EU51" s="177">
        <f t="shared" si="1019"/>
        <v>-0.89707692307692299</v>
      </c>
      <c r="EV51" s="74">
        <v>716</v>
      </c>
      <c r="EW51" s="177">
        <f t="shared" si="1020"/>
        <v>-0.866218236173393</v>
      </c>
      <c r="EX51" s="74">
        <v>830</v>
      </c>
      <c r="EY51" s="177">
        <f t="shared" si="1021"/>
        <v>-0.862900561612157</v>
      </c>
      <c r="EZ51" s="74">
        <v>888</v>
      </c>
      <c r="FA51" s="177">
        <f t="shared" si="1022"/>
        <v>-0.84784098697738197</v>
      </c>
      <c r="FB51" s="74">
        <v>914.6</v>
      </c>
      <c r="FC51" s="177">
        <f t="shared" si="1023"/>
        <v>-0.85662329518733304</v>
      </c>
      <c r="FD51" s="74">
        <v>974</v>
      </c>
      <c r="FE51" s="177">
        <f t="shared" ref="FE51:FI51" si="1108">(FD51-FU51)/FU51</f>
        <v>-0.83019525801952598</v>
      </c>
      <c r="FF51" s="74">
        <v>1052</v>
      </c>
      <c r="FG51" s="177">
        <f t="shared" si="1108"/>
        <v>-0.79592628516003905</v>
      </c>
      <c r="FH51" s="74">
        <v>1094</v>
      </c>
      <c r="FI51" s="177">
        <f t="shared" si="1108"/>
        <v>-0.86895064686152401</v>
      </c>
      <c r="FJ51" s="180">
        <f t="shared" si="67"/>
        <v>13595.6</v>
      </c>
      <c r="FK51" s="177">
        <f t="shared" si="1025"/>
        <v>-0.81863586035777602</v>
      </c>
      <c r="FL51" s="78">
        <v>5705</v>
      </c>
      <c r="FM51" s="78">
        <v>7850</v>
      </c>
      <c r="FN51" s="78">
        <v>6597</v>
      </c>
      <c r="FO51" s="78">
        <v>5451</v>
      </c>
      <c r="FP51" s="78">
        <v>6500</v>
      </c>
      <c r="FQ51" s="78">
        <v>5352</v>
      </c>
      <c r="FR51" s="89" t="s">
        <v>2714</v>
      </c>
      <c r="FS51" s="255" t="s">
        <v>2715</v>
      </c>
      <c r="FT51" s="255" t="s">
        <v>2716</v>
      </c>
      <c r="FU51" s="255" t="s">
        <v>2717</v>
      </c>
      <c r="FV51" s="184">
        <f t="shared" ref="FV51:FZ51" si="1109">(FU51-GW51)/GW51</f>
        <v>-5.6578947368421097E-2</v>
      </c>
      <c r="FW51" s="255" t="s">
        <v>2718</v>
      </c>
      <c r="FX51" s="184">
        <f t="shared" si="1109"/>
        <v>-2.0892687559354198E-2</v>
      </c>
      <c r="FY51" s="255" t="s">
        <v>2719</v>
      </c>
      <c r="FZ51" s="184">
        <f t="shared" si="1109"/>
        <v>-8.2637362637362599E-2</v>
      </c>
      <c r="GA51" s="185">
        <f t="shared" si="1027"/>
        <v>74963</v>
      </c>
      <c r="GB51" s="256">
        <f t="shared" si="1028"/>
        <v>-5.34377170275901E-2</v>
      </c>
      <c r="GC51" s="186"/>
      <c r="GD51" s="80"/>
      <c r="GE51" s="96">
        <v>5929</v>
      </c>
      <c r="GF51" s="177">
        <f t="shared" ref="GF51:GJ51" si="1110">(GE51-HH51)/HH51</f>
        <v>-2.1778584392014501E-2</v>
      </c>
      <c r="GG51" s="181">
        <v>8150</v>
      </c>
      <c r="GH51" s="177">
        <f t="shared" si="1110"/>
        <v>-9.7205346294046199E-3</v>
      </c>
      <c r="GI51" s="85">
        <v>6980</v>
      </c>
      <c r="GJ51" s="177">
        <f t="shared" si="1110"/>
        <v>-1.55148095909732E-2</v>
      </c>
      <c r="GK51" s="85">
        <v>5740</v>
      </c>
      <c r="GL51" s="177">
        <f t="shared" si="1030"/>
        <v>-1.1537799207852599E-2</v>
      </c>
      <c r="GM51" s="85">
        <v>6858</v>
      </c>
      <c r="GN51" s="177">
        <f t="shared" si="1031"/>
        <v>-1.2100259291270499E-2</v>
      </c>
      <c r="GO51" s="257">
        <v>5700</v>
      </c>
      <c r="GP51" s="177">
        <f t="shared" ref="GP51:GT51" si="1111">(GO51-HS51)/HS51</f>
        <v>-8.6099086099086106E-2</v>
      </c>
      <c r="GQ51" s="181">
        <v>6418</v>
      </c>
      <c r="GR51" s="177">
        <f t="shared" si="1111"/>
        <v>-3.5322410942431999E-2</v>
      </c>
      <c r="GS51" s="181">
        <v>6245</v>
      </c>
      <c r="GT51" s="177">
        <f t="shared" si="1111"/>
        <v>-3.7602095854523003E-2</v>
      </c>
      <c r="GU51" s="181">
        <v>6730</v>
      </c>
      <c r="GV51" s="177">
        <f t="shared" ref="GV51:GZ51" si="1112">(GU51-HY51)/HY51</f>
        <v>-4.0900669801909699E-2</v>
      </c>
      <c r="GW51" s="181">
        <v>6080</v>
      </c>
      <c r="GX51" s="177">
        <f t="shared" si="1112"/>
        <v>-1.6658579977357299E-2</v>
      </c>
      <c r="GY51" s="181">
        <v>5265</v>
      </c>
      <c r="GZ51" s="177">
        <f t="shared" si="1112"/>
        <v>-2.5901942645698402E-2</v>
      </c>
      <c r="HA51" s="181">
        <v>9100</v>
      </c>
      <c r="HB51" s="177">
        <f t="shared" si="1034"/>
        <v>-2.8815368196371399E-2</v>
      </c>
      <c r="HC51" s="187">
        <f t="shared" si="1035"/>
        <v>79195</v>
      </c>
      <c r="HD51" s="181">
        <f t="shared" si="1036"/>
        <v>79195</v>
      </c>
      <c r="HE51" s="154"/>
      <c r="HF51" s="173"/>
      <c r="HG51" s="269"/>
      <c r="HH51" s="96">
        <v>6061</v>
      </c>
      <c r="HI51" s="151">
        <f t="shared" ref="HI51:HM51" si="1113">(HH51-IJ51)/IJ51</f>
        <v>1.9855291940097601E-2</v>
      </c>
      <c r="HJ51" s="190">
        <v>8230</v>
      </c>
      <c r="HK51" s="151">
        <f t="shared" si="1113"/>
        <v>9.8159509202453993E-3</v>
      </c>
      <c r="HL51" s="190">
        <v>7090</v>
      </c>
      <c r="HM51" s="193">
        <f t="shared" si="1113"/>
        <v>8.9654190977657595E-3</v>
      </c>
      <c r="HN51" s="258">
        <v>5807</v>
      </c>
      <c r="HO51" s="259">
        <f t="shared" si="1038"/>
        <v>5.8894855361164003E-3</v>
      </c>
      <c r="HP51" s="258">
        <v>6942</v>
      </c>
      <c r="HQ51" s="259">
        <f t="shared" si="1039"/>
        <v>8.4253341080767E-3</v>
      </c>
      <c r="HR51" s="193"/>
      <c r="HS51" s="258">
        <v>6237</v>
      </c>
      <c r="HT51" s="259">
        <f t="shared" ref="HT51:HX51" si="1114">(HS51-IT51)/IT51</f>
        <v>9.8769430051813493E-3</v>
      </c>
      <c r="HU51" s="258">
        <v>6653</v>
      </c>
      <c r="HV51" s="259">
        <f t="shared" si="1114"/>
        <v>7.8775943038933496E-3</v>
      </c>
      <c r="HW51" s="258">
        <v>6489</v>
      </c>
      <c r="HX51" s="192">
        <f t="shared" si="1114"/>
        <v>1.99622760138321E-2</v>
      </c>
      <c r="HY51" s="258">
        <v>7017</v>
      </c>
      <c r="HZ51" s="195">
        <f t="shared" ref="HZ51:ID51" si="1115">(HY51-IZ51)/IZ51</f>
        <v>9.9309153713298803E-3</v>
      </c>
      <c r="IA51" s="258">
        <v>6183</v>
      </c>
      <c r="IB51" s="281">
        <f t="shared" si="1115"/>
        <v>5.8565153733528604E-3</v>
      </c>
      <c r="IC51" s="258">
        <v>5405</v>
      </c>
      <c r="ID51" s="71">
        <f t="shared" si="1115"/>
        <v>5.9557044481667598E-3</v>
      </c>
      <c r="IE51" s="258">
        <v>9370</v>
      </c>
      <c r="IF51" s="71">
        <f t="shared" si="1042"/>
        <v>1.0024792497574601E-2</v>
      </c>
      <c r="IG51" s="150">
        <f t="shared" si="1043"/>
        <v>81484</v>
      </c>
      <c r="IH51" s="295"/>
      <c r="II51" s="80"/>
      <c r="IJ51" s="73">
        <v>5943</v>
      </c>
      <c r="IK51" s="259">
        <f t="shared" si="1044"/>
        <v>5.9831355890440398E-2</v>
      </c>
      <c r="IL51" s="181">
        <v>8150</v>
      </c>
      <c r="IM51" s="259">
        <f t="shared" si="1045"/>
        <v>5.98951811038793E-2</v>
      </c>
      <c r="IN51" s="85">
        <v>7027</v>
      </c>
      <c r="IO51" s="154">
        <f t="shared" si="1046"/>
        <v>2.9944153197279898E-2</v>
      </c>
      <c r="IP51" s="294">
        <v>5773</v>
      </c>
      <c r="IQ51" s="259">
        <f t="shared" si="1047"/>
        <v>2.9957430821505E-2</v>
      </c>
      <c r="IR51" s="294">
        <v>6884</v>
      </c>
      <c r="IS51" s="259">
        <f t="shared" si="1048"/>
        <v>2.9937349713731701E-2</v>
      </c>
      <c r="IT51" s="294">
        <v>6176</v>
      </c>
      <c r="IU51" s="177">
        <f t="shared" si="1049"/>
        <v>1.99042547377546E-2</v>
      </c>
      <c r="IV51" s="294">
        <v>6601</v>
      </c>
      <c r="IW51" s="177">
        <f t="shared" si="1050"/>
        <v>2.9943677250751002E-2</v>
      </c>
      <c r="IX51" s="261">
        <v>6362</v>
      </c>
      <c r="IY51" s="177">
        <f t="shared" si="1051"/>
        <v>1.9927325579749799E-2</v>
      </c>
      <c r="IZ51" s="261">
        <v>6948</v>
      </c>
      <c r="JA51" s="154">
        <f t="shared" si="1052"/>
        <v>9.9261641263613393E-3</v>
      </c>
      <c r="JB51" s="261">
        <v>6147</v>
      </c>
      <c r="JC51" s="151">
        <f t="shared" si="1053"/>
        <v>1.9890467046266101E-2</v>
      </c>
      <c r="JD51" s="261">
        <v>5373</v>
      </c>
      <c r="JE51" s="151">
        <f t="shared" si="1054"/>
        <v>1.48439229863374E-2</v>
      </c>
      <c r="JF51" s="261">
        <v>9277</v>
      </c>
      <c r="JG51" s="151">
        <f t="shared" si="1055"/>
        <v>9.9935610590039404E-3</v>
      </c>
      <c r="JH51" s="85">
        <v>78497.327248486996</v>
      </c>
      <c r="JI51" s="85">
        <v>5607.49591618457</v>
      </c>
      <c r="JJ51" s="85">
        <v>7689.4396212951797</v>
      </c>
      <c r="JK51" s="85">
        <v>6822.7000252255602</v>
      </c>
      <c r="JL51" s="85">
        <v>5605.0860232110699</v>
      </c>
      <c r="JM51" s="85">
        <v>6683.9016974317801</v>
      </c>
      <c r="JN51" s="85">
        <v>6055.4703750971403</v>
      </c>
      <c r="JO51" s="85">
        <v>6409.0883276454297</v>
      </c>
      <c r="JP51" s="85">
        <v>6237.6993344929697</v>
      </c>
      <c r="JQ51" s="85">
        <v>6879.7108608532599</v>
      </c>
      <c r="JR51" s="85">
        <v>6027.1178117808104</v>
      </c>
      <c r="JS51" s="85">
        <v>5294.41018298568</v>
      </c>
      <c r="JT51" s="85">
        <v>9185.2070722835397</v>
      </c>
    </row>
    <row r="52" spans="1:280" s="49" customFormat="1" ht="28.8">
      <c r="A52" s="415" t="s">
        <v>2720</v>
      </c>
      <c r="B52" s="106" t="s">
        <v>2536</v>
      </c>
      <c r="C52" s="215">
        <v>2.2826</v>
      </c>
      <c r="D52" s="108">
        <f t="shared" ref="D52:H52" si="1116">C52/R52-1</f>
        <v>-0.27052507110670798</v>
      </c>
      <c r="E52" s="246">
        <v>2.1524999999999999</v>
      </c>
      <c r="F52" s="108">
        <f t="shared" si="1116"/>
        <v>-0.20248240088921801</v>
      </c>
      <c r="G52" s="246">
        <v>2.2928999999999999</v>
      </c>
      <c r="H52" s="108">
        <f t="shared" si="1116"/>
        <v>-0.119131771033423</v>
      </c>
      <c r="I52" s="246">
        <v>2.2599999999999998</v>
      </c>
      <c r="J52" s="108">
        <f t="shared" ref="J52:N52" si="1117">I52/X52-1</f>
        <v>-1.24967228873549E-2</v>
      </c>
      <c r="K52" s="246">
        <v>2.0421</v>
      </c>
      <c r="L52" s="108">
        <f t="shared" si="1117"/>
        <v>-0.19140764205107899</v>
      </c>
      <c r="M52" s="246">
        <v>2.0575999999999999</v>
      </c>
      <c r="N52" s="108">
        <f t="shared" si="1117"/>
        <v>-0.19489767969636501</v>
      </c>
      <c r="O52" s="107">
        <f t="shared" si="4"/>
        <v>13.0877</v>
      </c>
      <c r="P52" s="108">
        <f t="shared" si="5"/>
        <v>-0.17171173793897801</v>
      </c>
      <c r="Q52" s="108"/>
      <c r="R52" s="107">
        <v>3.1291000000000002</v>
      </c>
      <c r="S52" s="108">
        <f t="shared" ref="S52:W52" si="1118">R52/AS52-1</f>
        <v>-0.21842841442701599</v>
      </c>
      <c r="T52" s="107">
        <v>2.6989999999999998</v>
      </c>
      <c r="U52" s="108">
        <f t="shared" si="1118"/>
        <v>0.18294179523141699</v>
      </c>
      <c r="V52" s="215">
        <v>2.6030000000000002</v>
      </c>
      <c r="W52" s="108">
        <f t="shared" si="1118"/>
        <v>1.4973095219527501E-2</v>
      </c>
      <c r="X52" s="215">
        <v>2.2886000000000002</v>
      </c>
      <c r="Y52" s="108">
        <f t="shared" ref="Y52:AC52" si="1119">X52/AY52-1</f>
        <v>-0.238580031273913</v>
      </c>
      <c r="Z52" s="215">
        <v>2.5255000000000001</v>
      </c>
      <c r="AA52" s="108">
        <f t="shared" si="1119"/>
        <v>-0.26355232846353499</v>
      </c>
      <c r="AB52" s="215">
        <v>2.5556999999999999</v>
      </c>
      <c r="AC52" s="108">
        <f t="shared" si="1119"/>
        <v>-0.248080261260996</v>
      </c>
      <c r="AD52" s="215">
        <v>2.4209999999999998</v>
      </c>
      <c r="AE52" s="108">
        <f t="shared" ref="AE52:AI52" si="1120">AD52/BE52-1</f>
        <v>-0.11477567735566201</v>
      </c>
      <c r="AF52" s="215">
        <v>2.6829999999999998</v>
      </c>
      <c r="AG52" s="108">
        <f t="shared" si="1120"/>
        <v>2.0152091254752799E-2</v>
      </c>
      <c r="AH52" s="215">
        <v>2.4104999999999999</v>
      </c>
      <c r="AI52" s="108">
        <f t="shared" si="1120"/>
        <v>-4.0100350430073303E-2</v>
      </c>
      <c r="AJ52" s="167">
        <v>2.71</v>
      </c>
      <c r="AK52" s="108">
        <f t="shared" ref="AK52:AO52" si="1121">AJ52/BK52-1</f>
        <v>-6.6257795541467004E-2</v>
      </c>
      <c r="AL52" s="215">
        <v>2.4834999999999998</v>
      </c>
      <c r="AM52" s="108">
        <f t="shared" si="1121"/>
        <v>-0.22288628825333301</v>
      </c>
      <c r="AN52" s="215">
        <v>2.3858000000000001</v>
      </c>
      <c r="AO52" s="108">
        <f t="shared" si="1121"/>
        <v>-0.24132667663052099</v>
      </c>
      <c r="AP52" s="109">
        <f t="shared" si="14"/>
        <v>30.8947</v>
      </c>
      <c r="AQ52" s="108">
        <f t="shared" si="15"/>
        <v>-0.13708222307877099</v>
      </c>
      <c r="AR52" s="110"/>
      <c r="AS52" s="216">
        <v>4.0035999999999996</v>
      </c>
      <c r="AT52" s="111">
        <v>1.25949545685422</v>
      </c>
      <c r="AU52" s="217">
        <v>2.2816000000000001</v>
      </c>
      <c r="AV52" s="111">
        <f t="shared" ref="AV52:AZ52" si="1122">AU52/BV52-1</f>
        <v>2.9370629370629502E-2</v>
      </c>
      <c r="AW52" s="217">
        <v>2.5646</v>
      </c>
      <c r="AX52" s="111">
        <f t="shared" si="1122"/>
        <v>7.3278928646160396E-2</v>
      </c>
      <c r="AY52" s="115">
        <v>3.0057</v>
      </c>
      <c r="AZ52" s="111">
        <f t="shared" si="1122"/>
        <v>6.3399964620555596E-2</v>
      </c>
      <c r="BA52" s="218">
        <v>3.4293</v>
      </c>
      <c r="BB52" s="111">
        <f t="shared" ref="BB52:BF52" si="1123">BA52/CB52-1</f>
        <v>8.4981175056158403E-2</v>
      </c>
      <c r="BC52" s="219">
        <v>3.3988999999999998</v>
      </c>
      <c r="BD52" s="111">
        <f t="shared" si="1123"/>
        <v>7.6589274967533399E-2</v>
      </c>
      <c r="BE52" s="219">
        <v>2.7349000000000001</v>
      </c>
      <c r="BF52" s="111">
        <f t="shared" si="1123"/>
        <v>-0.218666971402451</v>
      </c>
      <c r="BG52" s="219">
        <v>2.63</v>
      </c>
      <c r="BH52" s="111">
        <f t="shared" ref="BH52:BL52" si="1124">BG52/CH52-1</f>
        <v>-0.220163083765752</v>
      </c>
      <c r="BI52" s="219">
        <v>2.5112000000000001</v>
      </c>
      <c r="BJ52" s="111">
        <f t="shared" si="1124"/>
        <v>-0.21681636726546899</v>
      </c>
      <c r="BK52" s="219">
        <v>2.9022999999999999</v>
      </c>
      <c r="BL52" s="111">
        <f t="shared" si="1124"/>
        <v>-0.21642052971192499</v>
      </c>
      <c r="BM52" s="219">
        <v>3.1958000000000002</v>
      </c>
      <c r="BN52" s="111">
        <f t="shared" si="415"/>
        <v>-0.22454624866543699</v>
      </c>
      <c r="BO52" s="219">
        <v>3.1446999999999998</v>
      </c>
      <c r="BP52" s="111">
        <f t="shared" si="416"/>
        <v>-0.21486530347289801</v>
      </c>
      <c r="BQ52" s="110">
        <f t="shared" si="24"/>
        <v>35.802599999999998</v>
      </c>
      <c r="BR52" s="111">
        <f t="shared" si="399"/>
        <v>-4.35244898722476E-2</v>
      </c>
      <c r="BS52" s="114"/>
      <c r="BT52" s="216">
        <v>1.7719</v>
      </c>
      <c r="BU52" s="111">
        <f t="shared" si="25"/>
        <v>-0.119509043927648</v>
      </c>
      <c r="BV52" s="216">
        <v>2.2164999999999999</v>
      </c>
      <c r="BW52" s="111">
        <f t="shared" si="26"/>
        <v>4.9280439310736397E-2</v>
      </c>
      <c r="BX52" s="110">
        <v>2.3895</v>
      </c>
      <c r="BY52" s="111">
        <f t="shared" si="27"/>
        <v>0.228850604268449</v>
      </c>
      <c r="BZ52" s="116">
        <v>2.8264999999999998</v>
      </c>
      <c r="CA52" s="111">
        <v>0.59302260046215405</v>
      </c>
      <c r="CB52" s="222">
        <v>3.1606999999999998</v>
      </c>
      <c r="CC52" s="111">
        <f t="shared" si="29"/>
        <v>0.75760440415948405</v>
      </c>
      <c r="CD52" s="222">
        <v>3.1570999999999998</v>
      </c>
      <c r="CE52" s="111">
        <f t="shared" si="30"/>
        <v>0.68955367654928801</v>
      </c>
      <c r="CF52" s="223">
        <v>3.5003000000000002</v>
      </c>
      <c r="CG52" s="111">
        <f t="shared" si="31"/>
        <v>0.756825938566553</v>
      </c>
      <c r="CH52" s="110">
        <v>3.3725000000000001</v>
      </c>
      <c r="CI52" s="111">
        <f t="shared" si="33"/>
        <v>1.20814509264715</v>
      </c>
      <c r="CJ52" s="110">
        <v>3.2063999999999999</v>
      </c>
      <c r="CK52" s="111">
        <f t="shared" si="34"/>
        <v>1.3085895312837501</v>
      </c>
      <c r="CL52" s="110">
        <v>3.7039</v>
      </c>
      <c r="CM52" s="111">
        <f t="shared" si="35"/>
        <v>2.16329319327013</v>
      </c>
      <c r="CN52" s="110">
        <v>4.1212</v>
      </c>
      <c r="CO52" s="111">
        <f t="shared" si="36"/>
        <v>1.97002017872586</v>
      </c>
      <c r="CP52" s="115">
        <v>4.0053000000000001</v>
      </c>
      <c r="CQ52" s="111">
        <f t="shared" si="37"/>
        <v>2.19452863295581</v>
      </c>
      <c r="CR52" s="117">
        <f t="shared" si="38"/>
        <v>37.431800000000003</v>
      </c>
      <c r="CS52" s="111">
        <f t="shared" si="39"/>
        <v>0.85018337831291901</v>
      </c>
      <c r="CT52" s="118">
        <f t="shared" si="40"/>
        <v>-2.81228768319907E-2</v>
      </c>
      <c r="CU52" s="118"/>
      <c r="CV52" s="225">
        <v>2.0124</v>
      </c>
      <c r="CW52" s="216">
        <v>2.1124000000000001</v>
      </c>
      <c r="CX52" s="216">
        <v>1.9444999999999999</v>
      </c>
      <c r="CY52" s="216">
        <v>1.7743</v>
      </c>
      <c r="CZ52" s="110">
        <v>1.7983</v>
      </c>
      <c r="DA52" s="110">
        <v>1.8686</v>
      </c>
      <c r="DB52" s="110">
        <v>1.9923999999999999</v>
      </c>
      <c r="DC52" s="110">
        <v>1.5273000000000001</v>
      </c>
      <c r="DD52" s="110">
        <v>1.3889</v>
      </c>
      <c r="DE52" s="110">
        <v>1.1709000000000001</v>
      </c>
      <c r="DF52" s="110">
        <v>1.3875999999999999</v>
      </c>
      <c r="DG52" s="110">
        <v>1.2538</v>
      </c>
      <c r="DH52" s="115">
        <v>20.231400000000001</v>
      </c>
      <c r="DI52" s="121">
        <v>-0.40195982796080298</v>
      </c>
      <c r="DJ52" s="122"/>
      <c r="DK52" s="226">
        <v>1.9767999999999999</v>
      </c>
      <c r="DL52" s="124">
        <f t="shared" si="1011"/>
        <v>-0.57041029207232297</v>
      </c>
      <c r="DM52" s="129">
        <v>2.0861999999999998</v>
      </c>
      <c r="DN52" s="126"/>
      <c r="DO52" s="129">
        <v>3.5771000000000002</v>
      </c>
      <c r="DP52" s="126">
        <f t="shared" si="43"/>
        <v>-0.123259803921569</v>
      </c>
      <c r="DQ52" s="127">
        <f t="shared" si="44"/>
        <v>7.6401000000000003</v>
      </c>
      <c r="DR52" s="129">
        <v>3.8622000000000001</v>
      </c>
      <c r="DS52" s="126">
        <f t="shared" ref="DS52:DW52" si="1125">(DR52-ER52)/ER52</f>
        <v>-4.4009900990099E-2</v>
      </c>
      <c r="DT52" s="129">
        <v>4.6016000000000004</v>
      </c>
      <c r="DU52" s="126">
        <f t="shared" si="1125"/>
        <v>-7.0383838383838299E-2</v>
      </c>
      <c r="DV52" s="129">
        <v>4.3906999999999998</v>
      </c>
      <c r="DW52" s="126">
        <f t="shared" si="1125"/>
        <v>-3.5010989010989001E-2</v>
      </c>
      <c r="DX52" s="129">
        <v>3.7282000000000002</v>
      </c>
      <c r="DY52" s="126">
        <f t="shared" ref="DY52:EC52" si="1126">(DX52-EX52)/EX52</f>
        <v>-0.220041841004184</v>
      </c>
      <c r="DZ52" s="129">
        <v>1.3720000000000001</v>
      </c>
      <c r="EA52" s="126">
        <f t="shared" si="1126"/>
        <v>-0.77434210526315805</v>
      </c>
      <c r="EB52" s="129">
        <v>1.9414</v>
      </c>
      <c r="EC52" s="126">
        <f t="shared" si="1126"/>
        <v>-0.56470852017937201</v>
      </c>
      <c r="ED52" s="129">
        <v>2.1796000000000002</v>
      </c>
      <c r="EE52" s="126">
        <f t="shared" ref="EE52:EI52" si="1127">(ED52-FD52)/FD52</f>
        <v>-0.65777987125137405</v>
      </c>
      <c r="EF52" s="129">
        <v>2.1141999999999999</v>
      </c>
      <c r="EG52" s="126">
        <f t="shared" si="1127"/>
        <v>-0.62745374449339197</v>
      </c>
      <c r="EH52" s="129">
        <v>1.9995000000000001</v>
      </c>
      <c r="EI52" s="126">
        <f t="shared" si="1127"/>
        <v>-0.25</v>
      </c>
      <c r="EJ52" s="125">
        <f t="shared" si="225"/>
        <v>33.829500000000003</v>
      </c>
      <c r="EK52" s="126">
        <f t="shared" si="52"/>
        <v>-0.77925285481239803</v>
      </c>
      <c r="EL52" s="262">
        <v>105.6</v>
      </c>
      <c r="EM52" s="126">
        <f t="shared" si="1015"/>
        <v>-9.8976109215017094E-2</v>
      </c>
      <c r="EN52" s="129">
        <v>0</v>
      </c>
      <c r="EO52" s="126">
        <f t="shared" si="1016"/>
        <v>-1</v>
      </c>
      <c r="EP52" s="129">
        <v>4.08</v>
      </c>
      <c r="EQ52" s="126">
        <f t="shared" si="1017"/>
        <v>-0.96743814844373499</v>
      </c>
      <c r="ER52" s="129">
        <v>4.04</v>
      </c>
      <c r="ES52" s="126">
        <f t="shared" si="1018"/>
        <v>-0.95960000000000001</v>
      </c>
      <c r="ET52" s="129">
        <v>4.95</v>
      </c>
      <c r="EU52" s="126">
        <f t="shared" si="1019"/>
        <v>-0.95010080645161299</v>
      </c>
      <c r="EV52" s="129">
        <v>4.55</v>
      </c>
      <c r="EW52" s="126">
        <f t="shared" si="1020"/>
        <v>-0.956872037914692</v>
      </c>
      <c r="EX52" s="129">
        <v>4.78</v>
      </c>
      <c r="EY52" s="126">
        <f t="shared" si="1021"/>
        <v>-0.95430210325047804</v>
      </c>
      <c r="EZ52" s="129">
        <v>6.08</v>
      </c>
      <c r="FA52" s="126">
        <f t="shared" si="1022"/>
        <v>-0.94027504911591397</v>
      </c>
      <c r="FB52" s="129">
        <v>4.46</v>
      </c>
      <c r="FC52" s="126">
        <f t="shared" si="1023"/>
        <v>-0.95627450980392203</v>
      </c>
      <c r="FD52" s="129">
        <v>6.3689999999999998</v>
      </c>
      <c r="FE52" s="126">
        <f t="shared" ref="FE52:FI52" si="1128">(FD52-FU52)/FU52</f>
        <v>-0.93916905444126098</v>
      </c>
      <c r="FF52" s="129">
        <v>5.6749999999999998</v>
      </c>
      <c r="FG52" s="126">
        <f t="shared" si="1128"/>
        <v>-0.93897849462365601</v>
      </c>
      <c r="FH52" s="129">
        <v>2.6659999999999999</v>
      </c>
      <c r="FI52" s="126">
        <f t="shared" si="1128"/>
        <v>-0.97554128440367005</v>
      </c>
      <c r="FJ52" s="129">
        <f t="shared" si="67"/>
        <v>153.25</v>
      </c>
      <c r="FK52" s="126">
        <f t="shared" si="1025"/>
        <v>-0.88499061913696098</v>
      </c>
      <c r="FL52" s="130">
        <v>117.2</v>
      </c>
      <c r="FM52" s="130">
        <v>170.2</v>
      </c>
      <c r="FN52" s="130">
        <v>125.3</v>
      </c>
      <c r="FO52" s="130">
        <v>100</v>
      </c>
      <c r="FP52" s="130">
        <v>99.2</v>
      </c>
      <c r="FQ52" s="130">
        <v>105.5</v>
      </c>
      <c r="FR52" s="132" t="s">
        <v>2721</v>
      </c>
      <c r="FS52" s="132" t="s">
        <v>2722</v>
      </c>
      <c r="FT52" s="132" t="s">
        <v>2723</v>
      </c>
      <c r="FU52" s="132" t="s">
        <v>2724</v>
      </c>
      <c r="FV52" s="133">
        <f t="shared" ref="FV52:FZ52" si="1129">(FU52-GW52)/GW52</f>
        <v>-9.9742046431642306E-2</v>
      </c>
      <c r="FW52" s="132" t="s">
        <v>2725</v>
      </c>
      <c r="FX52" s="133">
        <f t="shared" si="1129"/>
        <v>-9.97095837366892E-2</v>
      </c>
      <c r="FY52" s="132" t="s">
        <v>2726</v>
      </c>
      <c r="FZ52" s="133">
        <f t="shared" si="1129"/>
        <v>-9.9173553719008295E-2</v>
      </c>
      <c r="GA52" s="134">
        <f t="shared" si="1027"/>
        <v>1332.5</v>
      </c>
      <c r="GB52" s="135">
        <f t="shared" si="1028"/>
        <v>-9.9175229853975005E-2</v>
      </c>
      <c r="GC52" s="79"/>
      <c r="GD52" s="136"/>
      <c r="GE52" s="137">
        <v>130</v>
      </c>
      <c r="GF52" s="133">
        <f t="shared" ref="GF52:GJ52" si="1130">(GE52-HH52)/HH52</f>
        <v>-9.7222222222222196E-2</v>
      </c>
      <c r="GG52" s="130">
        <v>189</v>
      </c>
      <c r="GH52" s="133">
        <f t="shared" si="1130"/>
        <v>-9.5693779904306206E-2</v>
      </c>
      <c r="GI52" s="130">
        <v>139</v>
      </c>
      <c r="GJ52" s="133">
        <f t="shared" si="1130"/>
        <v>-9.7402597402597393E-2</v>
      </c>
      <c r="GK52" s="130">
        <v>111</v>
      </c>
      <c r="GL52" s="133">
        <f t="shared" si="1030"/>
        <v>-9.7560975609756101E-2</v>
      </c>
      <c r="GM52" s="130">
        <v>110</v>
      </c>
      <c r="GN52" s="133">
        <f t="shared" si="1031"/>
        <v>-9.8360655737704902E-2</v>
      </c>
      <c r="GO52" s="231">
        <v>117.2</v>
      </c>
      <c r="GP52" s="133">
        <f t="shared" ref="GP52:GT52" si="1131">(GO52-HS52)/HS52</f>
        <v>-9.8461538461538406E-2</v>
      </c>
      <c r="GQ52" s="130">
        <v>116.2</v>
      </c>
      <c r="GR52" s="133">
        <f t="shared" si="1131"/>
        <v>-9.92248062015504E-2</v>
      </c>
      <c r="GS52" s="130">
        <v>113</v>
      </c>
      <c r="GT52" s="133">
        <f t="shared" si="1131"/>
        <v>-9.6000000000000002E-2</v>
      </c>
      <c r="GU52" s="130">
        <v>113.2</v>
      </c>
      <c r="GV52" s="133">
        <f t="shared" ref="GV52:GZ52" si="1132">(GU52-HY52)/HY52</f>
        <v>-9.8007968127490006E-2</v>
      </c>
      <c r="GW52" s="130">
        <v>116.3</v>
      </c>
      <c r="GX52" s="133">
        <f t="shared" si="1132"/>
        <v>-9.8449612403100795E-2</v>
      </c>
      <c r="GY52" s="130">
        <v>103.3</v>
      </c>
      <c r="GZ52" s="133">
        <f t="shared" si="1132"/>
        <v>-9.8603839441535807E-2</v>
      </c>
      <c r="HA52" s="130">
        <v>121</v>
      </c>
      <c r="HB52" s="133">
        <f t="shared" si="1034"/>
        <v>-9.8360655737704805E-2</v>
      </c>
      <c r="HC52" s="130">
        <f t="shared" si="1035"/>
        <v>1479.2</v>
      </c>
      <c r="HD52" s="130">
        <f t="shared" si="1036"/>
        <v>1479.2</v>
      </c>
      <c r="HE52" s="135"/>
      <c r="HF52" s="122"/>
      <c r="HG52" s="263"/>
      <c r="HH52" s="137">
        <v>144</v>
      </c>
      <c r="HI52" s="138">
        <f t="shared" ref="HI52:HM52" si="1133">(HH52-IJ52)/IJ52</f>
        <v>-9.7178683385579903E-2</v>
      </c>
      <c r="HJ52" s="233">
        <v>209</v>
      </c>
      <c r="HK52" s="138">
        <f t="shared" si="1133"/>
        <v>-9.9137931034482804E-2</v>
      </c>
      <c r="HL52" s="233">
        <v>154</v>
      </c>
      <c r="HM52" s="237">
        <f t="shared" si="1133"/>
        <v>-9.9415204678362595E-2</v>
      </c>
      <c r="HN52" s="235">
        <v>123</v>
      </c>
      <c r="HO52" s="236">
        <f t="shared" si="1038"/>
        <v>-9.5588235294117599E-2</v>
      </c>
      <c r="HP52" s="235">
        <v>122</v>
      </c>
      <c r="HQ52" s="236">
        <f t="shared" si="1039"/>
        <v>-9.6296296296296297E-2</v>
      </c>
      <c r="HR52" s="237"/>
      <c r="HS52" s="235">
        <v>130</v>
      </c>
      <c r="HT52" s="236">
        <f t="shared" ref="HT52:HX52" si="1134">(HS52-IT52)/IT52</f>
        <v>-9.7222222222222196E-2</v>
      </c>
      <c r="HU52" s="235">
        <v>129</v>
      </c>
      <c r="HV52" s="236">
        <f t="shared" si="1134"/>
        <v>-9.7902097902097904E-2</v>
      </c>
      <c r="HW52" s="235">
        <v>125</v>
      </c>
      <c r="HX52" s="149">
        <f t="shared" si="1134"/>
        <v>-9.4202898550724598E-2</v>
      </c>
      <c r="HY52" s="235">
        <v>125.5</v>
      </c>
      <c r="HZ52" s="149">
        <f t="shared" ref="HZ52:ID52" si="1135">(HY52-IZ52)/IZ52</f>
        <v>-9.7122302158273402E-2</v>
      </c>
      <c r="IA52" s="235">
        <v>129</v>
      </c>
      <c r="IB52" s="135">
        <f t="shared" si="1135"/>
        <v>-9.7902097902097904E-2</v>
      </c>
      <c r="IC52" s="235">
        <v>114.6</v>
      </c>
      <c r="ID52" s="149">
        <f t="shared" si="1135"/>
        <v>-9.7637795275590605E-2</v>
      </c>
      <c r="IE52" s="231">
        <v>134.19999999999999</v>
      </c>
      <c r="IF52" s="71">
        <f t="shared" si="1042"/>
        <v>-9.9328859060402799E-2</v>
      </c>
      <c r="IG52" s="150">
        <f t="shared" si="1043"/>
        <v>1639.3</v>
      </c>
      <c r="IH52" s="238"/>
      <c r="II52" s="152"/>
      <c r="IJ52" s="239">
        <v>159.5</v>
      </c>
      <c r="IK52" s="184">
        <f t="shared" si="1044"/>
        <v>-6.8729564502516494E-2</v>
      </c>
      <c r="IL52" s="187">
        <v>232</v>
      </c>
      <c r="IM52" s="184">
        <f t="shared" si="1045"/>
        <v>-1.3028256564370099E-2</v>
      </c>
      <c r="IN52" s="187">
        <v>171</v>
      </c>
      <c r="IO52" s="154">
        <f t="shared" si="1046"/>
        <v>-9.4450279020020803E-2</v>
      </c>
      <c r="IP52" s="292">
        <v>136</v>
      </c>
      <c r="IQ52" s="184">
        <f t="shared" si="1047"/>
        <v>-9.08258016910371E-2</v>
      </c>
      <c r="IR52" s="292">
        <v>135</v>
      </c>
      <c r="IS52" s="184">
        <f t="shared" si="1048"/>
        <v>-9.6079927102658294E-2</v>
      </c>
      <c r="IT52" s="292">
        <v>144</v>
      </c>
      <c r="IU52" s="184">
        <f t="shared" si="1049"/>
        <v>-9.21932710572404E-2</v>
      </c>
      <c r="IV52" s="292">
        <v>143</v>
      </c>
      <c r="IW52" s="184">
        <f t="shared" si="1050"/>
        <v>-9.60321880461871E-2</v>
      </c>
      <c r="IX52" s="241">
        <v>138</v>
      </c>
      <c r="IY52" s="184">
        <f t="shared" si="1051"/>
        <v>-9.7485462903596706E-2</v>
      </c>
      <c r="IZ52" s="241">
        <v>139</v>
      </c>
      <c r="JA52" s="242">
        <f t="shared" si="1052"/>
        <v>-9.5191090235573997E-2</v>
      </c>
      <c r="JB52" s="241">
        <v>143</v>
      </c>
      <c r="JC52" s="151">
        <f t="shared" si="1053"/>
        <v>-9.8623424458960607E-2</v>
      </c>
      <c r="JD52" s="231">
        <v>127</v>
      </c>
      <c r="JE52" s="159">
        <f t="shared" si="1054"/>
        <v>-0.10636416933626799</v>
      </c>
      <c r="JF52" s="245">
        <v>149</v>
      </c>
      <c r="JG52" s="159">
        <f t="shared" si="1055"/>
        <v>-0.115570739804846</v>
      </c>
      <c r="JH52" s="160">
        <v>1986.6830066397799</v>
      </c>
      <c r="JI52" s="160">
        <v>171.27140937830299</v>
      </c>
      <c r="JJ52" s="160">
        <v>235.06245395882601</v>
      </c>
      <c r="JK52" s="160">
        <v>188.83557251273299</v>
      </c>
      <c r="JL52" s="160">
        <v>149.58629518188701</v>
      </c>
      <c r="JM52" s="160">
        <v>149.34948791134099</v>
      </c>
      <c r="JN52" s="160">
        <v>158.624072072812</v>
      </c>
      <c r="JO52" s="160">
        <v>158.191473312444</v>
      </c>
      <c r="JP52" s="160">
        <v>152.90612430906401</v>
      </c>
      <c r="JQ52" s="160">
        <v>153.62359775633701</v>
      </c>
      <c r="JR52" s="160">
        <v>158.646234970291</v>
      </c>
      <c r="JS52" s="160">
        <v>142.11605627504099</v>
      </c>
      <c r="JT52" s="160">
        <v>168.470229000703</v>
      </c>
    </row>
    <row r="53" spans="1:280" s="50" customFormat="1" ht="28.8">
      <c r="A53" s="416"/>
      <c r="B53" s="160" t="s">
        <v>2539</v>
      </c>
      <c r="C53" s="246">
        <v>237.4332</v>
      </c>
      <c r="D53" s="108">
        <f t="shared" ref="D53:H53" si="1136">C53/R53-1</f>
        <v>-0.106984070507553</v>
      </c>
      <c r="E53" s="246">
        <v>176.7706</v>
      </c>
      <c r="F53" s="108">
        <f t="shared" si="1136"/>
        <v>-0.100896862126966</v>
      </c>
      <c r="G53" s="246">
        <v>172.2912</v>
      </c>
      <c r="H53" s="108">
        <f t="shared" si="1136"/>
        <v>6.9308110523571997E-2</v>
      </c>
      <c r="I53" s="246">
        <v>179.44909999999999</v>
      </c>
      <c r="J53" s="108">
        <f t="shared" ref="J53:N53" si="1137">I53/X53-1</f>
        <v>0.221724543136045</v>
      </c>
      <c r="K53" s="246">
        <v>154.25380000000001</v>
      </c>
      <c r="L53" s="108">
        <f t="shared" si="1137"/>
        <v>-6.5231592636448496E-2</v>
      </c>
      <c r="M53" s="246">
        <v>175.321</v>
      </c>
      <c r="N53" s="108">
        <f t="shared" si="1137"/>
        <v>-2.7712152974190201E-2</v>
      </c>
      <c r="O53" s="107">
        <f t="shared" si="4"/>
        <v>1095.5189</v>
      </c>
      <c r="P53" s="108">
        <f t="shared" si="5"/>
        <v>-1.8200571486133101E-2</v>
      </c>
      <c r="Q53" s="108"/>
      <c r="R53" s="162">
        <v>265.87790000000001</v>
      </c>
      <c r="S53" s="108">
        <f t="shared" ref="S53:W53" si="1138">R53/AS53-1</f>
        <v>7.6763980364737097E-2</v>
      </c>
      <c r="T53" s="247">
        <v>196.60769999999999</v>
      </c>
      <c r="U53" s="163">
        <f t="shared" si="1138"/>
        <v>0.55751077381329595</v>
      </c>
      <c r="V53" s="248">
        <v>161.124</v>
      </c>
      <c r="W53" s="163">
        <f t="shared" si="1138"/>
        <v>0.19542112842519499</v>
      </c>
      <c r="X53" s="248">
        <v>146.8818</v>
      </c>
      <c r="Y53" s="163">
        <f t="shared" ref="Y53:AC53" si="1139">X53/AY53-1</f>
        <v>-9.1548498704569395E-2</v>
      </c>
      <c r="Z53" s="248">
        <v>165.01820000000001</v>
      </c>
      <c r="AA53" s="163">
        <f t="shared" si="1139"/>
        <v>-0.12153944677994501</v>
      </c>
      <c r="AB53" s="248">
        <v>180.31800000000001</v>
      </c>
      <c r="AC53" s="163">
        <f t="shared" si="1139"/>
        <v>-0.116384506371393</v>
      </c>
      <c r="AD53" s="248">
        <v>189.28700000000001</v>
      </c>
      <c r="AE53" s="163">
        <f t="shared" ref="AE53:AI53" si="1140">AD53/BE53-1</f>
        <v>-0.27687613485333501</v>
      </c>
      <c r="AF53" s="248">
        <v>221.28</v>
      </c>
      <c r="AG53" s="163">
        <f t="shared" si="1140"/>
        <v>-0.14307356524459999</v>
      </c>
      <c r="AH53" s="248">
        <v>248.10319999999999</v>
      </c>
      <c r="AI53" s="163">
        <f t="shared" si="1140"/>
        <v>-7.1539219715483996E-3</v>
      </c>
      <c r="AJ53" s="248">
        <v>208.82089999999999</v>
      </c>
      <c r="AK53" s="163">
        <f t="shared" ref="AK53:AO53" si="1141">AJ53/BK53-1</f>
        <v>-5.37509040124559E-2</v>
      </c>
      <c r="AL53" s="248">
        <v>208.7586</v>
      </c>
      <c r="AM53" s="163">
        <f t="shared" si="1141"/>
        <v>-8.4394514751276906E-2</v>
      </c>
      <c r="AN53" s="248">
        <v>205.6995</v>
      </c>
      <c r="AO53" s="163">
        <f t="shared" si="1141"/>
        <v>-9.4034752682337394E-2</v>
      </c>
      <c r="AP53" s="109">
        <f t="shared" si="14"/>
        <v>2397.7768000000001</v>
      </c>
      <c r="AQ53" s="108">
        <f t="shared" si="15"/>
        <v>-4.3625772704046203E-2</v>
      </c>
      <c r="AR53" s="110"/>
      <c r="AS53" s="249">
        <v>246.92310000000001</v>
      </c>
      <c r="AT53" s="199">
        <v>1.9017993233293899</v>
      </c>
      <c r="AU53" s="250">
        <v>126.232</v>
      </c>
      <c r="AV53" s="200">
        <f t="shared" ref="AV53:AZ53" si="1142">AU53/BV53-1</f>
        <v>0.18843387740768699</v>
      </c>
      <c r="AW53" s="250">
        <v>134.7843</v>
      </c>
      <c r="AX53" s="200">
        <f t="shared" si="1142"/>
        <v>8.5724205206444401E-2</v>
      </c>
      <c r="AY53" s="213">
        <v>161.68369999999999</v>
      </c>
      <c r="AZ53" s="200">
        <f t="shared" si="1142"/>
        <v>6.8104646492405593E-2</v>
      </c>
      <c r="BA53" s="251">
        <v>187.8493</v>
      </c>
      <c r="BB53" s="200">
        <f t="shared" ref="BB53:BF53" si="1143">BA53/CB53-1</f>
        <v>8.17322753028977E-2</v>
      </c>
      <c r="BC53" s="166">
        <v>204.0684</v>
      </c>
      <c r="BD53" s="200">
        <f t="shared" si="1143"/>
        <v>0.18785510929551799</v>
      </c>
      <c r="BE53" s="166">
        <v>261.7629</v>
      </c>
      <c r="BF53" s="200">
        <f t="shared" si="1143"/>
        <v>0.220729127609923</v>
      </c>
      <c r="BG53" s="166">
        <v>258.22519999999997</v>
      </c>
      <c r="BH53" s="200">
        <f t="shared" ref="BH53:BL53" si="1144">BG53/CH53-1</f>
        <v>0.24009009225331501</v>
      </c>
      <c r="BI53" s="166">
        <v>249.89089999999999</v>
      </c>
      <c r="BJ53" s="200">
        <f t="shared" si="1144"/>
        <v>0.25655718951372602</v>
      </c>
      <c r="BK53" s="166">
        <v>220.68279999999999</v>
      </c>
      <c r="BL53" s="200">
        <f t="shared" si="1144"/>
        <v>-5.2323384315180597E-2</v>
      </c>
      <c r="BM53" s="166">
        <v>228.00059999999999</v>
      </c>
      <c r="BN53" s="200">
        <f t="shared" si="415"/>
        <v>-9.6046761219397994E-2</v>
      </c>
      <c r="BO53" s="166">
        <v>227.05009999999999</v>
      </c>
      <c r="BP53" s="200">
        <f t="shared" si="416"/>
        <v>-9.6031258472837E-2</v>
      </c>
      <c r="BQ53" s="107">
        <f t="shared" si="24"/>
        <v>2507.1532999999999</v>
      </c>
      <c r="BR53" s="108">
        <f t="shared" si="399"/>
        <v>0.15533062623708299</v>
      </c>
      <c r="BS53" s="165"/>
      <c r="BT53" s="249">
        <v>85.093100000000007</v>
      </c>
      <c r="BU53" s="200">
        <f t="shared" si="25"/>
        <v>-0.124369206579186</v>
      </c>
      <c r="BV53" s="249">
        <v>106.2171</v>
      </c>
      <c r="BW53" s="200">
        <f t="shared" si="26"/>
        <v>-7.034564970802E-2</v>
      </c>
      <c r="BX53" s="210">
        <v>124.14230000000001</v>
      </c>
      <c r="BY53" s="108">
        <f t="shared" si="27"/>
        <v>0.15253168846384901</v>
      </c>
      <c r="BZ53" s="167">
        <v>151.37440000000001</v>
      </c>
      <c r="CA53" s="108">
        <v>0.57878521448097298</v>
      </c>
      <c r="CB53" s="202">
        <v>173.65600000000001</v>
      </c>
      <c r="CC53" s="108">
        <f t="shared" si="29"/>
        <v>0.76359234344025195</v>
      </c>
      <c r="CD53" s="202">
        <v>171.79570000000001</v>
      </c>
      <c r="CE53" s="108">
        <f t="shared" si="30"/>
        <v>0.63698984526342595</v>
      </c>
      <c r="CF53" s="246">
        <v>214.4316</v>
      </c>
      <c r="CG53" s="108">
        <f t="shared" si="31"/>
        <v>0.94257387532579096</v>
      </c>
      <c r="CH53" s="107">
        <v>208.23099999999999</v>
      </c>
      <c r="CI53" s="108">
        <f t="shared" si="33"/>
        <v>1.6895168373304099</v>
      </c>
      <c r="CJ53" s="107">
        <v>198.86949999999999</v>
      </c>
      <c r="CK53" s="108">
        <f t="shared" si="34"/>
        <v>1.73992108257948</v>
      </c>
      <c r="CL53" s="107">
        <v>232.8672</v>
      </c>
      <c r="CM53" s="108">
        <f t="shared" si="35"/>
        <v>2.7335633536578499</v>
      </c>
      <c r="CN53" s="107">
        <v>252.2261</v>
      </c>
      <c r="CO53" s="108">
        <f t="shared" si="36"/>
        <v>2.2910246005380999</v>
      </c>
      <c r="CP53" s="168">
        <v>251.1703</v>
      </c>
      <c r="CQ53" s="108">
        <f t="shared" si="37"/>
        <v>2.82247583276517</v>
      </c>
      <c r="CR53" s="169">
        <f t="shared" si="38"/>
        <v>2170.0743000000002</v>
      </c>
      <c r="CS53" s="108">
        <f t="shared" si="39"/>
        <v>1.00274255589006</v>
      </c>
      <c r="CT53" s="170">
        <f t="shared" si="40"/>
        <v>-4.1859268331072598E-3</v>
      </c>
      <c r="CU53" s="170"/>
      <c r="CV53" s="252">
        <v>97.179199999999994</v>
      </c>
      <c r="CW53" s="249">
        <v>114.2544</v>
      </c>
      <c r="CX53" s="249">
        <v>107.7127</v>
      </c>
      <c r="CY53" s="249">
        <v>95.880300000000005</v>
      </c>
      <c r="CZ53" s="210">
        <v>98.467200000000005</v>
      </c>
      <c r="DA53" s="210">
        <v>104.9461</v>
      </c>
      <c r="DB53" s="210">
        <v>110.3853</v>
      </c>
      <c r="DC53" s="210">
        <v>77.423199999999994</v>
      </c>
      <c r="DD53" s="210">
        <v>72.5822</v>
      </c>
      <c r="DE53" s="210">
        <v>62.371299999999998</v>
      </c>
      <c r="DF53" s="210">
        <v>76.640600000000006</v>
      </c>
      <c r="DG53" s="210">
        <v>65.708799999999997</v>
      </c>
      <c r="DH53" s="213">
        <v>1083.5513000000001</v>
      </c>
      <c r="DI53" s="214">
        <v>-0.68353431190152503</v>
      </c>
      <c r="DJ53" s="173"/>
      <c r="DK53" s="385">
        <v>93.5929</v>
      </c>
      <c r="DL53" s="175">
        <f t="shared" si="1011"/>
        <v>-0.84340819803539302</v>
      </c>
      <c r="DM53" s="180">
        <v>113.7925</v>
      </c>
      <c r="DN53" s="177"/>
      <c r="DO53" s="180">
        <v>472.22559999999999</v>
      </c>
      <c r="DP53" s="177">
        <f t="shared" si="43"/>
        <v>1.50584027593526</v>
      </c>
      <c r="DQ53" s="178">
        <f t="shared" si="44"/>
        <v>679.61099999999999</v>
      </c>
      <c r="DR53" s="180">
        <v>475.21179999999998</v>
      </c>
      <c r="DS53" s="177">
        <f t="shared" ref="DS53:DW53" si="1145">(DR53-ER53)/ER53</f>
        <v>1.1920374556022</v>
      </c>
      <c r="DT53" s="180">
        <v>597.68709999999999</v>
      </c>
      <c r="DU53" s="177">
        <f t="shared" si="1145"/>
        <v>1.8326402843601901</v>
      </c>
      <c r="DV53" s="180">
        <v>637.15200000000004</v>
      </c>
      <c r="DW53" s="177">
        <f t="shared" si="1145"/>
        <v>0.95445398773006196</v>
      </c>
      <c r="DX53" s="180">
        <v>442.63709999999998</v>
      </c>
      <c r="DY53" s="177">
        <f t="shared" ref="DY53:EC53" si="1146">(DX53-EX53)/EX53</f>
        <v>0.83286583850931695</v>
      </c>
      <c r="DZ53" s="180">
        <v>87.588300000000004</v>
      </c>
      <c r="EA53" s="177">
        <f t="shared" si="1146"/>
        <v>-0.78970396158463396</v>
      </c>
      <c r="EB53" s="180">
        <v>126.9316</v>
      </c>
      <c r="EC53" s="177">
        <f t="shared" si="1146"/>
        <v>-0.629937026239067</v>
      </c>
      <c r="ED53" s="180">
        <v>131.95519999999999</v>
      </c>
      <c r="EE53" s="177">
        <f t="shared" ref="EE53:EI53" si="1147">(ED53-FD53)/FD53</f>
        <v>-0.775750386622028</v>
      </c>
      <c r="EF53" s="180">
        <v>128.7484</v>
      </c>
      <c r="EG53" s="177">
        <f t="shared" si="1147"/>
        <v>-0.70660984891643697</v>
      </c>
      <c r="EH53" s="180">
        <v>116.39149999999999</v>
      </c>
      <c r="EI53" s="177">
        <f t="shared" si="1147"/>
        <v>-0.66645030205073497</v>
      </c>
      <c r="EJ53" s="176">
        <f t="shared" si="225"/>
        <v>3423.9140000000002</v>
      </c>
      <c r="EK53" s="177">
        <f t="shared" si="52"/>
        <v>-0.52586877313248004</v>
      </c>
      <c r="EL53" s="254">
        <v>3902</v>
      </c>
      <c r="EM53" s="177">
        <f t="shared" si="1015"/>
        <v>-9.8845265588914502E-2</v>
      </c>
      <c r="EN53" s="180">
        <v>0</v>
      </c>
      <c r="EO53" s="177">
        <f t="shared" si="1016"/>
        <v>-1</v>
      </c>
      <c r="EP53" s="180">
        <v>188.45</v>
      </c>
      <c r="EQ53" s="177">
        <f t="shared" si="1017"/>
        <v>-0.96142272262026596</v>
      </c>
      <c r="ER53" s="180">
        <v>216.79</v>
      </c>
      <c r="ES53" s="177">
        <f t="shared" si="1018"/>
        <v>-0.94608555085799595</v>
      </c>
      <c r="ET53" s="180">
        <v>211</v>
      </c>
      <c r="EU53" s="177">
        <f t="shared" si="1019"/>
        <v>-0.95598664997914096</v>
      </c>
      <c r="EV53" s="180">
        <v>326</v>
      </c>
      <c r="EW53" s="177">
        <f t="shared" si="1020"/>
        <v>-0.92486748098640204</v>
      </c>
      <c r="EX53" s="180">
        <v>241.5</v>
      </c>
      <c r="EY53" s="177">
        <f t="shared" si="1021"/>
        <v>-0.94716692189892804</v>
      </c>
      <c r="EZ53" s="180">
        <v>416.5</v>
      </c>
      <c r="FA53" s="177">
        <f t="shared" si="1022"/>
        <v>-0.90684410646387803</v>
      </c>
      <c r="FB53" s="180">
        <v>343</v>
      </c>
      <c r="FC53" s="177">
        <f t="shared" si="1023"/>
        <v>-0.92995711660200098</v>
      </c>
      <c r="FD53" s="180">
        <v>588.42999999999995</v>
      </c>
      <c r="FE53" s="177">
        <f t="shared" ref="FE53:FI53" si="1148">(FD53-FU53)/FU53</f>
        <v>-0.86251635514018699</v>
      </c>
      <c r="FF53" s="180">
        <v>438.83</v>
      </c>
      <c r="FG53" s="177">
        <f t="shared" si="1148"/>
        <v>-0.88275981832754502</v>
      </c>
      <c r="FH53" s="180">
        <v>348.94799999999998</v>
      </c>
      <c r="FI53" s="177">
        <f t="shared" si="1148"/>
        <v>-0.94529738203480196</v>
      </c>
      <c r="FJ53" s="180">
        <f t="shared" si="67"/>
        <v>7221.4480000000003</v>
      </c>
      <c r="FK53" s="177">
        <f t="shared" si="1025"/>
        <v>-0.87270719712326605</v>
      </c>
      <c r="FL53" s="93">
        <v>4330</v>
      </c>
      <c r="FM53" s="93">
        <v>6021</v>
      </c>
      <c r="FN53" s="93">
        <v>4885</v>
      </c>
      <c r="FO53" s="93">
        <v>4021</v>
      </c>
      <c r="FP53" s="93">
        <v>4794</v>
      </c>
      <c r="FQ53" s="93">
        <v>4339</v>
      </c>
      <c r="FR53" s="255" t="s">
        <v>2727</v>
      </c>
      <c r="FS53" s="255" t="s">
        <v>2728</v>
      </c>
      <c r="FT53" s="255" t="s">
        <v>2729</v>
      </c>
      <c r="FU53" s="255" t="s">
        <v>2730</v>
      </c>
      <c r="FV53" s="184">
        <f t="shared" ref="FV53:FZ53" si="1149">(FU53-GW53)/GW53</f>
        <v>-9.9516095097832893E-2</v>
      </c>
      <c r="FW53" s="255" t="s">
        <v>2731</v>
      </c>
      <c r="FX53" s="184">
        <f t="shared" si="1149"/>
        <v>-9.9591051238874198E-2</v>
      </c>
      <c r="FY53" s="255" t="s">
        <v>2716</v>
      </c>
      <c r="FZ53" s="184">
        <f t="shared" si="1149"/>
        <v>-9.9138539754272004E-2</v>
      </c>
      <c r="GA53" s="185">
        <f t="shared" si="1027"/>
        <v>56731</v>
      </c>
      <c r="GB53" s="256">
        <f t="shared" si="1028"/>
        <v>-9.9078926472923601E-2</v>
      </c>
      <c r="GC53" s="186"/>
      <c r="GD53" s="152"/>
      <c r="GE53" s="96">
        <v>4804</v>
      </c>
      <c r="GF53" s="177">
        <f t="shared" ref="GF53:GJ53" si="1150">(GE53-HH53)/HH53</f>
        <v>-9.6992481203007505E-2</v>
      </c>
      <c r="GG53" s="181">
        <v>6684</v>
      </c>
      <c r="GH53" s="177">
        <f t="shared" si="1150"/>
        <v>-9.5534506089309898E-2</v>
      </c>
      <c r="GI53" s="181">
        <v>5419</v>
      </c>
      <c r="GJ53" s="177">
        <f t="shared" si="1150"/>
        <v>-9.7284690987839401E-2</v>
      </c>
      <c r="GK53" s="181">
        <v>4463</v>
      </c>
      <c r="GL53" s="177">
        <f t="shared" si="1030"/>
        <v>-9.7472194135490395E-2</v>
      </c>
      <c r="GM53" s="181">
        <v>5318</v>
      </c>
      <c r="GN53" s="177">
        <f t="shared" si="1031"/>
        <v>-9.8185518060030494E-2</v>
      </c>
      <c r="GO53" s="257">
        <v>4820</v>
      </c>
      <c r="GP53" s="177">
        <f t="shared" ref="GP53:GT53" si="1151">(GO53-HS53)/HS53</f>
        <v>-9.8391320613542804E-2</v>
      </c>
      <c r="GQ53" s="181">
        <v>5077</v>
      </c>
      <c r="GR53" s="177">
        <f t="shared" si="1151"/>
        <v>-9.9183818310858804E-2</v>
      </c>
      <c r="GS53" s="181">
        <v>4962</v>
      </c>
      <c r="GT53" s="177">
        <f t="shared" si="1151"/>
        <v>-9.5845481049562697E-2</v>
      </c>
      <c r="GU53" s="181">
        <v>5432</v>
      </c>
      <c r="GV53" s="177">
        <f t="shared" ref="GV53:GZ53" si="1152">(GU53-HY53)/HY53</f>
        <v>-9.7974094985054799E-2</v>
      </c>
      <c r="GW53" s="181">
        <v>4753</v>
      </c>
      <c r="GX53" s="177">
        <f t="shared" si="1152"/>
        <v>-9.8273572377158003E-2</v>
      </c>
      <c r="GY53" s="181">
        <v>4157</v>
      </c>
      <c r="GZ53" s="177">
        <f t="shared" si="1152"/>
        <v>-9.8851073054411404E-2</v>
      </c>
      <c r="HA53" s="181">
        <v>7081</v>
      </c>
      <c r="HB53" s="177">
        <f t="shared" si="1034"/>
        <v>-9.8421186656480794E-2</v>
      </c>
      <c r="HC53" s="187">
        <f t="shared" si="1035"/>
        <v>62970</v>
      </c>
      <c r="HD53" s="181">
        <f t="shared" si="1036"/>
        <v>62970</v>
      </c>
      <c r="HE53" s="154"/>
      <c r="HF53" s="173"/>
      <c r="HG53" s="269"/>
      <c r="HH53" s="96">
        <v>5320</v>
      </c>
      <c r="HI53" s="151">
        <f t="shared" ref="HI53:HM53" si="1153">(HH53-IJ53)/IJ53</f>
        <v>-9.9266884513146997E-2</v>
      </c>
      <c r="HJ53" s="190">
        <v>7390</v>
      </c>
      <c r="HK53" s="151">
        <f t="shared" si="1153"/>
        <v>-9.9110081677435097E-2</v>
      </c>
      <c r="HL53" s="190">
        <v>6003</v>
      </c>
      <c r="HM53" s="193">
        <f t="shared" si="1153"/>
        <v>-9.9189675870348104E-2</v>
      </c>
      <c r="HN53" s="258">
        <v>4945</v>
      </c>
      <c r="HO53" s="259">
        <f t="shared" si="1038"/>
        <v>-9.6638655462184905E-2</v>
      </c>
      <c r="HP53" s="258">
        <v>5897</v>
      </c>
      <c r="HQ53" s="259">
        <f t="shared" si="1039"/>
        <v>-9.6937212863706004E-2</v>
      </c>
      <c r="HR53" s="193"/>
      <c r="HS53" s="258">
        <v>5346</v>
      </c>
      <c r="HT53" s="259">
        <f t="shared" ref="HT53:HX53" si="1154">(HS53-IT53)/IT53</f>
        <v>-9.6959459459459496E-2</v>
      </c>
      <c r="HU53" s="258">
        <v>5636</v>
      </c>
      <c r="HV53" s="259">
        <f t="shared" si="1154"/>
        <v>-9.75180144115292E-2</v>
      </c>
      <c r="HW53" s="258">
        <v>5488</v>
      </c>
      <c r="HX53" s="192">
        <f t="shared" si="1154"/>
        <v>-9.4239973593002194E-2</v>
      </c>
      <c r="HY53" s="258">
        <v>6022</v>
      </c>
      <c r="HZ53" s="195">
        <f t="shared" ref="HZ53:ID53" si="1155">(HY53-IZ53)/IZ53</f>
        <v>-9.70160443844654E-2</v>
      </c>
      <c r="IA53" s="258">
        <v>5271</v>
      </c>
      <c r="IB53" s="281">
        <f t="shared" si="1155"/>
        <v>-9.7894916994694506E-2</v>
      </c>
      <c r="IC53" s="258">
        <v>4613</v>
      </c>
      <c r="ID53" s="71">
        <f t="shared" si="1155"/>
        <v>-9.7436900802191306E-2</v>
      </c>
      <c r="IE53" s="261">
        <v>7854</v>
      </c>
      <c r="IF53" s="71">
        <f t="shared" si="1042"/>
        <v>-9.8484848484848495E-2</v>
      </c>
      <c r="IG53" s="150">
        <f t="shared" si="1043"/>
        <v>69785</v>
      </c>
      <c r="IH53" s="238"/>
      <c r="II53" s="152"/>
      <c r="IJ53" s="96">
        <v>5906.3</v>
      </c>
      <c r="IK53" s="177">
        <f t="shared" si="1044"/>
        <v>-2.18486143992732E-2</v>
      </c>
      <c r="IL53" s="181">
        <v>8203</v>
      </c>
      <c r="IM53" s="177">
        <f t="shared" si="1045"/>
        <v>-1.13479692807114E-2</v>
      </c>
      <c r="IN53" s="181">
        <v>6664</v>
      </c>
      <c r="IO53" s="154">
        <f t="shared" si="1046"/>
        <v>-9.10267117182917E-2</v>
      </c>
      <c r="IP53" s="294">
        <v>5474</v>
      </c>
      <c r="IQ53" s="177">
        <f t="shared" si="1047"/>
        <v>-9.3156242611223405E-2</v>
      </c>
      <c r="IR53" s="294">
        <v>6530</v>
      </c>
      <c r="IS53" s="177">
        <f t="shared" si="1048"/>
        <v>-9.1359386381821506E-2</v>
      </c>
      <c r="IT53" s="294">
        <v>5920</v>
      </c>
      <c r="IU53" s="177">
        <f t="shared" si="1049"/>
        <v>-9.1172677975520103E-2</v>
      </c>
      <c r="IV53" s="294">
        <v>6245</v>
      </c>
      <c r="IW53" s="177">
        <f t="shared" si="1050"/>
        <v>-9.4313074203860703E-2</v>
      </c>
      <c r="IX53" s="261">
        <v>6059</v>
      </c>
      <c r="IY53" s="177">
        <f t="shared" si="1051"/>
        <v>-9.7357826045864307E-2</v>
      </c>
      <c r="IZ53" s="261">
        <v>6669</v>
      </c>
      <c r="JA53" s="154">
        <f t="shared" si="1052"/>
        <v>-9.8173582033652701E-2</v>
      </c>
      <c r="JB53" s="261">
        <v>5843</v>
      </c>
      <c r="JC53" s="151">
        <f t="shared" si="1053"/>
        <v>-0.100695381672748</v>
      </c>
      <c r="JD53" s="261">
        <v>5111</v>
      </c>
      <c r="JE53" s="151">
        <f t="shared" si="1054"/>
        <v>-0.104173958258015</v>
      </c>
      <c r="JF53" s="261">
        <v>8712</v>
      </c>
      <c r="JG53" s="151">
        <f t="shared" si="1055"/>
        <v>-0.115800394026788</v>
      </c>
      <c r="JH53" s="181">
        <v>84461.898151202098</v>
      </c>
      <c r="JI53" s="181">
        <v>6038.2268909967097</v>
      </c>
      <c r="JJ53" s="181">
        <v>8297.1558699292309</v>
      </c>
      <c r="JK53" s="181">
        <v>7331.3485510640203</v>
      </c>
      <c r="JL53" s="181">
        <v>6036.3209818659197</v>
      </c>
      <c r="JM53" s="181">
        <v>7186.5596828186499</v>
      </c>
      <c r="JN53" s="181">
        <v>6513.8886744874299</v>
      </c>
      <c r="JO53" s="181">
        <v>6895.3187046510202</v>
      </c>
      <c r="JP53" s="181">
        <v>6712.5159612892903</v>
      </c>
      <c r="JQ53" s="181">
        <v>7394.9929466901704</v>
      </c>
      <c r="JR53" s="181">
        <v>6497.2422924595303</v>
      </c>
      <c r="JS53" s="181">
        <v>5705.348763987</v>
      </c>
      <c r="JT53" s="181">
        <v>9852.9788309631294</v>
      </c>
    </row>
    <row r="54" spans="1:280" s="49" customFormat="1" ht="28.8">
      <c r="A54" s="415" t="s">
        <v>2732</v>
      </c>
      <c r="B54" s="106" t="s">
        <v>2536</v>
      </c>
      <c r="C54" s="215">
        <v>3.0068000000000001</v>
      </c>
      <c r="D54" s="108">
        <f t="shared" ref="D54:H54" si="1156">C54/R54-1</f>
        <v>-0.50232550441100998</v>
      </c>
      <c r="E54" s="246">
        <v>3.7153999999999998</v>
      </c>
      <c r="F54" s="108">
        <f t="shared" si="1156"/>
        <v>-0.38368389622453702</v>
      </c>
      <c r="G54" s="246">
        <v>3.4622999999999999</v>
      </c>
      <c r="H54" s="108">
        <f t="shared" si="1156"/>
        <v>-0.44355694127479001</v>
      </c>
      <c r="I54" s="246">
        <v>4.4253</v>
      </c>
      <c r="J54" s="108">
        <f t="shared" ref="J54:N54" si="1157">I54/X54-1</f>
        <v>-0.31556236080178202</v>
      </c>
      <c r="K54" s="246">
        <v>4.3403</v>
      </c>
      <c r="L54" s="108">
        <f t="shared" si="1157"/>
        <v>-0.261351259360109</v>
      </c>
      <c r="M54" s="246">
        <v>4.3662000000000001</v>
      </c>
      <c r="N54" s="108">
        <f t="shared" si="1157"/>
        <v>-0.195066644543996</v>
      </c>
      <c r="O54" s="107">
        <f t="shared" si="4"/>
        <v>23.316299999999998</v>
      </c>
      <c r="P54" s="108">
        <f t="shared" si="5"/>
        <v>-0.35337038454498598</v>
      </c>
      <c r="Q54" s="108"/>
      <c r="R54" s="107">
        <v>6.0416999999999996</v>
      </c>
      <c r="S54" s="108">
        <f t="shared" ref="S54:W54" si="1158">R54/AS54-1</f>
        <v>-0.655104895104895</v>
      </c>
      <c r="T54" s="107">
        <v>6.0284000000000004</v>
      </c>
      <c r="U54" s="108">
        <f t="shared" si="1158"/>
        <v>-0.69779880992365295</v>
      </c>
      <c r="V54" s="215">
        <v>6.2222</v>
      </c>
      <c r="W54" s="108">
        <f t="shared" si="1158"/>
        <v>-0.63193791296220703</v>
      </c>
      <c r="X54" s="215">
        <v>6.4656000000000002</v>
      </c>
      <c r="Y54" s="108">
        <f t="shared" ref="Y54:AC54" si="1159">X54/AY54-1</f>
        <v>-0.43650482390775702</v>
      </c>
      <c r="Z54" s="215">
        <v>5.8760000000000003</v>
      </c>
      <c r="AA54" s="108">
        <f t="shared" si="1159"/>
        <v>-0.49058942860362897</v>
      </c>
      <c r="AB54" s="215">
        <v>5.4242999999999997</v>
      </c>
      <c r="AC54" s="108">
        <f t="shared" si="1159"/>
        <v>-0.45717373682788398</v>
      </c>
      <c r="AD54" s="215">
        <v>5.367</v>
      </c>
      <c r="AE54" s="108">
        <f t="shared" ref="AE54:AI54" si="1160">AD54/BE54-1</f>
        <v>-0.46739044140997099</v>
      </c>
      <c r="AF54" s="215">
        <v>5.3440000000000003</v>
      </c>
      <c r="AG54" s="108">
        <f t="shared" si="1160"/>
        <v>-0.471377840206542</v>
      </c>
      <c r="AH54" s="215">
        <v>5.0092999999999996</v>
      </c>
      <c r="AI54" s="108">
        <f t="shared" si="1160"/>
        <v>-0.44665127531012799</v>
      </c>
      <c r="AJ54" s="167">
        <v>4.5789</v>
      </c>
      <c r="AK54" s="108">
        <f t="shared" ref="AK54:AO54" si="1161">AJ54/BK54-1</f>
        <v>-0.489668316169587</v>
      </c>
      <c r="AL54" s="215">
        <v>4.2378999999999998</v>
      </c>
      <c r="AM54" s="108">
        <f t="shared" si="1161"/>
        <v>-0.51291305097408202</v>
      </c>
      <c r="AN54" s="215">
        <v>3.6480999999999999</v>
      </c>
      <c r="AO54" s="108">
        <f t="shared" si="1161"/>
        <v>-0.31960012682544697</v>
      </c>
      <c r="AP54" s="109">
        <f t="shared" si="14"/>
        <v>64.243399999999994</v>
      </c>
      <c r="AQ54" s="108">
        <f t="shared" si="15"/>
        <v>-0.53995597445544496</v>
      </c>
      <c r="AR54" s="110"/>
      <c r="AS54" s="216">
        <v>17.517499999999998</v>
      </c>
      <c r="AT54" s="111">
        <v>0.10677618069815201</v>
      </c>
      <c r="AU54" s="217">
        <v>19.9483</v>
      </c>
      <c r="AV54" s="111">
        <f t="shared" ref="AV54:AZ54" si="1162">AU54/BV54-1</f>
        <v>0.22797308693805399</v>
      </c>
      <c r="AW54" s="217">
        <v>16.9053</v>
      </c>
      <c r="AX54" s="111">
        <f t="shared" si="1162"/>
        <v>2.1511483869408401E-2</v>
      </c>
      <c r="AY54" s="115">
        <v>11.4741</v>
      </c>
      <c r="AZ54" s="111">
        <f t="shared" si="1162"/>
        <v>-0.30812645847528702</v>
      </c>
      <c r="BA54" s="218">
        <v>11.5349</v>
      </c>
      <c r="BB54" s="111">
        <f t="shared" ref="BB54:BF54" si="1163">BA54/CB54-1</f>
        <v>-0.34875961201883399</v>
      </c>
      <c r="BC54" s="219">
        <v>9.9926999999999992</v>
      </c>
      <c r="BD54" s="111">
        <f t="shared" si="1163"/>
        <v>-0.492235693452169</v>
      </c>
      <c r="BE54" s="219">
        <v>10.0768</v>
      </c>
      <c r="BF54" s="111">
        <f t="shared" si="1163"/>
        <v>-0.521485385948667</v>
      </c>
      <c r="BG54" s="219">
        <v>10.109299999999999</v>
      </c>
      <c r="BH54" s="111">
        <f t="shared" ref="BH54:BL54" si="1164">BG54/CH54-1</f>
        <v>-0.53488382792730604</v>
      </c>
      <c r="BI54" s="219">
        <v>9.0526999999999997</v>
      </c>
      <c r="BJ54" s="111">
        <f t="shared" si="1164"/>
        <v>-0.58386043945941002</v>
      </c>
      <c r="BK54" s="219">
        <v>8.9724000000000004</v>
      </c>
      <c r="BL54" s="111">
        <f t="shared" si="1164"/>
        <v>-0.52638496661300105</v>
      </c>
      <c r="BM54" s="219">
        <v>8.7004999999999999</v>
      </c>
      <c r="BN54" s="111">
        <f t="shared" si="415"/>
        <v>-0.53330007616963304</v>
      </c>
      <c r="BO54" s="219">
        <v>5.3616999999999999</v>
      </c>
      <c r="BP54" s="111">
        <f t="shared" si="416"/>
        <v>-0.70425712646721395</v>
      </c>
      <c r="BQ54" s="110">
        <f t="shared" si="24"/>
        <v>139.64619999999999</v>
      </c>
      <c r="BR54" s="111">
        <f t="shared" si="399"/>
        <v>-0.37339609264926299</v>
      </c>
      <c r="BS54" s="114"/>
      <c r="BT54" s="216">
        <v>15.827500000000001</v>
      </c>
      <c r="BU54" s="111">
        <f t="shared" si="25"/>
        <v>-0.50140812237749</v>
      </c>
      <c r="BV54" s="216">
        <v>16.244900000000001</v>
      </c>
      <c r="BW54" s="111">
        <f t="shared" si="26"/>
        <v>-0.49193883837957397</v>
      </c>
      <c r="BX54" s="110">
        <v>16.549299999999999</v>
      </c>
      <c r="BY54" s="111">
        <f t="shared" si="27"/>
        <v>-0.36064085426630899</v>
      </c>
      <c r="BZ54" s="116">
        <v>16.584099999999999</v>
      </c>
      <c r="CA54" s="111">
        <v>-0.262689672649349</v>
      </c>
      <c r="CB54" s="222">
        <v>17.712199999999999</v>
      </c>
      <c r="CC54" s="111">
        <f t="shared" si="29"/>
        <v>-0.291758468053118</v>
      </c>
      <c r="CD54" s="222">
        <v>19.6798</v>
      </c>
      <c r="CE54" s="111">
        <f t="shared" si="30"/>
        <v>-0.18530048559565099</v>
      </c>
      <c r="CF54" s="223">
        <v>21.058499999999999</v>
      </c>
      <c r="CG54" s="111">
        <f t="shared" si="31"/>
        <v>-0.105594889720404</v>
      </c>
      <c r="CH54" s="110">
        <v>21.734999999999999</v>
      </c>
      <c r="CI54" s="111">
        <f t="shared" si="33"/>
        <v>-3.76355988487935E-2</v>
      </c>
      <c r="CJ54" s="110">
        <v>21.754000000000001</v>
      </c>
      <c r="CK54" s="111">
        <f t="shared" si="34"/>
        <v>-0.11038228125562299</v>
      </c>
      <c r="CL54" s="110">
        <v>18.944500000000001</v>
      </c>
      <c r="CM54" s="111">
        <f t="shared" si="35"/>
        <v>-0.20712414306879701</v>
      </c>
      <c r="CN54" s="110">
        <v>18.642600000000002</v>
      </c>
      <c r="CO54" s="111">
        <f t="shared" si="36"/>
        <v>-6.4394224544181505E-2</v>
      </c>
      <c r="CP54" s="115">
        <v>18.1296</v>
      </c>
      <c r="CQ54" s="111">
        <f t="shared" si="37"/>
        <v>0.11356391309956</v>
      </c>
      <c r="CR54" s="117">
        <f t="shared" si="38"/>
        <v>222.86199999999999</v>
      </c>
      <c r="CS54" s="111">
        <f t="shared" si="39"/>
        <v>-0.23662469613064799</v>
      </c>
      <c r="CT54" s="118">
        <f t="shared" si="40"/>
        <v>-2.7517620932702599E-2</v>
      </c>
      <c r="CU54" s="118"/>
      <c r="CV54" s="225">
        <v>31.744399999999999</v>
      </c>
      <c r="CW54" s="216">
        <v>31.974299999999999</v>
      </c>
      <c r="CX54" s="216">
        <v>25.8842</v>
      </c>
      <c r="CY54" s="216">
        <v>22.492699999999999</v>
      </c>
      <c r="CZ54" s="110">
        <v>25.008700000000001</v>
      </c>
      <c r="DA54" s="110">
        <v>24.155899999999999</v>
      </c>
      <c r="DB54" s="110">
        <v>23.544699999999999</v>
      </c>
      <c r="DC54" s="110">
        <v>22.585000000000001</v>
      </c>
      <c r="DD54" s="110">
        <v>24.453199999999999</v>
      </c>
      <c r="DE54" s="110">
        <v>23.8934</v>
      </c>
      <c r="DF54" s="110">
        <v>19.925699999999999</v>
      </c>
      <c r="DG54" s="110">
        <v>16.2807</v>
      </c>
      <c r="DH54" s="115">
        <v>291.94290000000001</v>
      </c>
      <c r="DI54" s="121">
        <v>-0.31482297265867099</v>
      </c>
      <c r="DJ54" s="122"/>
      <c r="DK54" s="226">
        <v>40.201900000000002</v>
      </c>
      <c r="DL54" s="124">
        <f t="shared" si="1011"/>
        <v>0.11798338677337999</v>
      </c>
      <c r="DM54" s="129">
        <v>43.368400000000001</v>
      </c>
      <c r="DN54" s="126"/>
      <c r="DO54" s="129">
        <v>40.139099999999999</v>
      </c>
      <c r="DP54" s="126">
        <f t="shared" si="43"/>
        <v>56.341571428571399</v>
      </c>
      <c r="DQ54" s="127">
        <f t="shared" si="44"/>
        <v>123.7094</v>
      </c>
      <c r="DR54" s="129">
        <v>37.931399999999996</v>
      </c>
      <c r="DS54" s="126">
        <f t="shared" ref="DS54:DW54" si="1165">(DR54-ER54)/ER54</f>
        <v>0.14943636363636401</v>
      </c>
      <c r="DT54" s="129">
        <v>35.959299999999999</v>
      </c>
      <c r="DU54" s="126">
        <f t="shared" si="1165"/>
        <v>-0.12294390243902401</v>
      </c>
      <c r="DV54" s="129">
        <v>30.3841</v>
      </c>
      <c r="DW54" s="126">
        <f t="shared" si="1165"/>
        <v>-0.220920512820513</v>
      </c>
      <c r="DX54" s="129">
        <v>32.6982</v>
      </c>
      <c r="DY54" s="126">
        <f t="shared" ref="DY54:EC54" si="1166">(DX54-EX54)/EX54</f>
        <v>-9.1716666666666696E-2</v>
      </c>
      <c r="DZ54" s="129">
        <v>33.809899999999999</v>
      </c>
      <c r="EA54" s="126">
        <f t="shared" si="1166"/>
        <v>-0.15475249999999999</v>
      </c>
      <c r="EB54" s="129">
        <v>34.433900000000001</v>
      </c>
      <c r="EC54" s="126">
        <f t="shared" si="1166"/>
        <v>-0.117079487179487</v>
      </c>
      <c r="ED54" s="129">
        <v>35.502200000000002</v>
      </c>
      <c r="EE54" s="126">
        <f t="shared" ref="EE54:EI54" si="1167">(ED54-FD54)/FD54</f>
        <v>-0.116198944981192</v>
      </c>
      <c r="EF54" s="129">
        <v>31.218</v>
      </c>
      <c r="EG54" s="126">
        <f t="shared" si="1167"/>
        <v>-0.26425219713270898</v>
      </c>
      <c r="EH54" s="129">
        <v>30.4375</v>
      </c>
      <c r="EI54" s="126">
        <f t="shared" si="1167"/>
        <v>-0.275454603883444</v>
      </c>
      <c r="EJ54" s="125">
        <f t="shared" si="225"/>
        <v>426.08390000000003</v>
      </c>
      <c r="EK54" s="126">
        <f t="shared" si="52"/>
        <v>-0.221493404186627</v>
      </c>
      <c r="EL54" s="262">
        <v>194</v>
      </c>
      <c r="EM54" s="126">
        <f t="shared" si="1015"/>
        <v>-5.1282051282051299E-3</v>
      </c>
      <c r="EN54" s="129">
        <v>0</v>
      </c>
      <c r="EO54" s="126">
        <f t="shared" si="1016"/>
        <v>-1</v>
      </c>
      <c r="EP54" s="129">
        <v>0.7</v>
      </c>
      <c r="EQ54" s="126">
        <f t="shared" si="1017"/>
        <v>-0.99651741293532303</v>
      </c>
      <c r="ER54" s="129">
        <v>33</v>
      </c>
      <c r="ES54" s="126">
        <f t="shared" si="1018"/>
        <v>-0.79629629629629595</v>
      </c>
      <c r="ET54" s="129">
        <v>41</v>
      </c>
      <c r="EU54" s="126">
        <f t="shared" si="1019"/>
        <v>-0.74691358024691401</v>
      </c>
      <c r="EV54" s="129">
        <v>39</v>
      </c>
      <c r="EW54" s="126">
        <f t="shared" si="1020"/>
        <v>-0.763636363636364</v>
      </c>
      <c r="EX54" s="129">
        <v>36</v>
      </c>
      <c r="EY54" s="126">
        <f t="shared" si="1021"/>
        <v>-0.77639751552795</v>
      </c>
      <c r="EZ54" s="129">
        <v>40</v>
      </c>
      <c r="FA54" s="126">
        <f t="shared" si="1022"/>
        <v>-0.746835443037975</v>
      </c>
      <c r="FB54" s="129">
        <v>39</v>
      </c>
      <c r="FC54" s="126">
        <f t="shared" si="1023"/>
        <v>-0.76073619631901801</v>
      </c>
      <c r="FD54" s="129">
        <v>40.169899999999998</v>
      </c>
      <c r="FE54" s="126">
        <f t="shared" ref="FE54:FI54" si="1168">(FD54-FU54)/FU54</f>
        <v>-0.75506158536585399</v>
      </c>
      <c r="FF54" s="129">
        <v>42.430300000000003</v>
      </c>
      <c r="FG54" s="126">
        <f t="shared" si="1168"/>
        <v>-0.70737724137931002</v>
      </c>
      <c r="FH54" s="129">
        <v>42.009099999999997</v>
      </c>
      <c r="FI54" s="126">
        <f t="shared" si="1168"/>
        <v>-0.75288764705882405</v>
      </c>
      <c r="FJ54" s="129">
        <f t="shared" si="67"/>
        <v>547.30930000000001</v>
      </c>
      <c r="FK54" s="126">
        <f t="shared" si="1025"/>
        <v>-0.74073458076740895</v>
      </c>
      <c r="FL54" s="130">
        <v>195</v>
      </c>
      <c r="FM54" s="130">
        <v>265</v>
      </c>
      <c r="FN54" s="130">
        <v>201</v>
      </c>
      <c r="FO54" s="130">
        <v>162</v>
      </c>
      <c r="FP54" s="130">
        <v>162</v>
      </c>
      <c r="FQ54" s="130">
        <v>165</v>
      </c>
      <c r="FR54" s="132" t="s">
        <v>2733</v>
      </c>
      <c r="FS54" s="132" t="s">
        <v>2734</v>
      </c>
      <c r="FT54" s="132" t="s">
        <v>2735</v>
      </c>
      <c r="FU54" s="132" t="s">
        <v>2736</v>
      </c>
      <c r="FV54" s="133">
        <f t="shared" ref="FV54:FZ54" si="1169">(FU54-GW54)/GW54</f>
        <v>-4.0935672514619902E-2</v>
      </c>
      <c r="FW54" s="132" t="s">
        <v>2737</v>
      </c>
      <c r="FX54" s="133">
        <f t="shared" si="1169"/>
        <v>-6.4516129032258104E-2</v>
      </c>
      <c r="FY54" s="132" t="s">
        <v>2738</v>
      </c>
      <c r="FZ54" s="133">
        <f t="shared" si="1169"/>
        <v>-6.5934065934065894E-2</v>
      </c>
      <c r="GA54" s="134">
        <f t="shared" si="1027"/>
        <v>2111</v>
      </c>
      <c r="GB54" s="135">
        <f t="shared" si="1028"/>
        <v>-5.2385868833325799E-2</v>
      </c>
      <c r="GC54" s="79"/>
      <c r="GD54" s="136"/>
      <c r="GE54" s="137">
        <v>199.5</v>
      </c>
      <c r="GF54" s="133">
        <f t="shared" ref="GF54:GJ54" si="1170">(GE54-HH54)/HH54</f>
        <v>2.5125628140703501E-3</v>
      </c>
      <c r="GG54" s="130">
        <v>273</v>
      </c>
      <c r="GH54" s="133">
        <f t="shared" si="1170"/>
        <v>3.6764705882352902E-3</v>
      </c>
      <c r="GI54" s="130">
        <v>216.2</v>
      </c>
      <c r="GJ54" s="133">
        <f t="shared" si="1170"/>
        <v>9.2592592592587305E-4</v>
      </c>
      <c r="GK54" s="130">
        <v>172</v>
      </c>
      <c r="GL54" s="133">
        <f t="shared" si="1030"/>
        <v>0</v>
      </c>
      <c r="GM54" s="130">
        <v>172</v>
      </c>
      <c r="GN54" s="133">
        <f t="shared" si="1031"/>
        <v>0</v>
      </c>
      <c r="GO54" s="231">
        <v>177</v>
      </c>
      <c r="GP54" s="133">
        <f t="shared" ref="GP54:GT54" si="1171">(GO54-HS54)/HS54</f>
        <v>-2.2099447513812199E-2</v>
      </c>
      <c r="GQ54" s="130">
        <v>173</v>
      </c>
      <c r="GR54" s="133">
        <f t="shared" si="1171"/>
        <v>-2.2598870056497199E-2</v>
      </c>
      <c r="GS54" s="130">
        <v>169</v>
      </c>
      <c r="GT54" s="133">
        <f t="shared" si="1171"/>
        <v>-2.3121387283237E-2</v>
      </c>
      <c r="GU54" s="130">
        <v>168</v>
      </c>
      <c r="GV54" s="133">
        <f t="shared" ref="GV54:GZ54" si="1172">(GU54-HY54)/HY54</f>
        <v>-2.32558139534884E-2</v>
      </c>
      <c r="GW54" s="130">
        <v>171</v>
      </c>
      <c r="GX54" s="133">
        <f t="shared" si="1172"/>
        <v>-3.9325842696629199E-2</v>
      </c>
      <c r="GY54" s="130">
        <v>155</v>
      </c>
      <c r="GZ54" s="133">
        <f t="shared" si="1172"/>
        <v>-3.7267080745341602E-2</v>
      </c>
      <c r="HA54" s="130">
        <v>182</v>
      </c>
      <c r="HB54" s="133">
        <f t="shared" si="1034"/>
        <v>-3.7037037037037E-2</v>
      </c>
      <c r="HC54" s="130">
        <f t="shared" si="1035"/>
        <v>2227.6999999999998</v>
      </c>
      <c r="HD54" s="130">
        <f t="shared" si="1036"/>
        <v>2227.6999999999998</v>
      </c>
      <c r="HE54" s="135"/>
      <c r="HF54" s="122"/>
      <c r="HG54" s="263"/>
      <c r="HH54" s="137">
        <v>199</v>
      </c>
      <c r="HI54" s="138">
        <f t="shared" ref="HI54:HM54" si="1173">(HH54-IJ54)/IJ54</f>
        <v>2.0512820512820499E-2</v>
      </c>
      <c r="HJ54" s="233">
        <v>272</v>
      </c>
      <c r="HK54" s="138">
        <f t="shared" si="1173"/>
        <v>1.49253731343284E-2</v>
      </c>
      <c r="HL54" s="233">
        <v>216</v>
      </c>
      <c r="HM54" s="237">
        <f t="shared" si="1173"/>
        <v>9.3457943925233603E-3</v>
      </c>
      <c r="HN54" s="235">
        <v>172</v>
      </c>
      <c r="HO54" s="236">
        <f t="shared" si="1038"/>
        <v>1.1764705882352899E-2</v>
      </c>
      <c r="HP54" s="235">
        <v>172</v>
      </c>
      <c r="HQ54" s="236">
        <f t="shared" si="1039"/>
        <v>5.8479532163742704E-3</v>
      </c>
      <c r="HR54" s="237"/>
      <c r="HS54" s="235">
        <v>181</v>
      </c>
      <c r="HT54" s="236">
        <f t="shared" ref="HT54:HX54" si="1174">(HS54-IT54)/IT54</f>
        <v>5.5555555555555601E-3</v>
      </c>
      <c r="HU54" s="235">
        <v>177</v>
      </c>
      <c r="HV54" s="236">
        <f t="shared" si="1174"/>
        <v>5.6818181818181802E-3</v>
      </c>
      <c r="HW54" s="235">
        <v>173</v>
      </c>
      <c r="HX54" s="149">
        <f t="shared" si="1174"/>
        <v>5.8139534883720903E-3</v>
      </c>
      <c r="HY54" s="235">
        <v>172</v>
      </c>
      <c r="HZ54" s="149">
        <f t="shared" ref="HZ54:ID54" si="1175">(HY54-IZ54)/IZ54</f>
        <v>5.8479532163742704E-3</v>
      </c>
      <c r="IA54" s="235">
        <v>178</v>
      </c>
      <c r="IB54" s="135">
        <f t="shared" si="1175"/>
        <v>5.6497175141242903E-3</v>
      </c>
      <c r="IC54" s="235">
        <v>161</v>
      </c>
      <c r="ID54" s="149">
        <f t="shared" si="1175"/>
        <v>1.25786163522013E-2</v>
      </c>
      <c r="IE54" s="344">
        <v>189</v>
      </c>
      <c r="IF54" s="71">
        <f t="shared" si="1042"/>
        <v>1.06951871657754E-2</v>
      </c>
      <c r="IG54" s="150">
        <f t="shared" si="1043"/>
        <v>2262</v>
      </c>
      <c r="IH54" s="238"/>
      <c r="II54" s="152"/>
      <c r="IJ54" s="239">
        <v>195</v>
      </c>
      <c r="IK54" s="184">
        <f t="shared" si="1044"/>
        <v>3.3395000942805002E-2</v>
      </c>
      <c r="IL54" s="187">
        <v>268</v>
      </c>
      <c r="IM54" s="184">
        <f t="shared" si="1045"/>
        <v>3.46757674699485E-2</v>
      </c>
      <c r="IN54" s="187">
        <v>214</v>
      </c>
      <c r="IO54" s="154">
        <f t="shared" si="1046"/>
        <v>2.8445481322856101E-2</v>
      </c>
      <c r="IP54" s="292">
        <v>170</v>
      </c>
      <c r="IQ54" s="184">
        <f t="shared" si="1047"/>
        <v>3.0273618809754699E-2</v>
      </c>
      <c r="IR54" s="292">
        <v>171</v>
      </c>
      <c r="IS54" s="184">
        <f t="shared" si="1048"/>
        <v>3.7351762864629497E-2</v>
      </c>
      <c r="IT54" s="292">
        <v>180</v>
      </c>
      <c r="IU54" s="184">
        <f t="shared" si="1049"/>
        <v>2.95345617615634E-2</v>
      </c>
      <c r="IV54" s="292">
        <v>176</v>
      </c>
      <c r="IW54" s="184">
        <f t="shared" si="1050"/>
        <v>9.1559417269729809E-3</v>
      </c>
      <c r="IX54" s="241">
        <v>172</v>
      </c>
      <c r="IY54" s="184">
        <f t="shared" si="1051"/>
        <v>2.0012171637626499E-2</v>
      </c>
      <c r="IZ54" s="241">
        <v>171</v>
      </c>
      <c r="JA54" s="242">
        <f t="shared" si="1052"/>
        <v>9.2852564717785906E-3</v>
      </c>
      <c r="JB54" s="241">
        <v>177</v>
      </c>
      <c r="JC54" s="244">
        <f t="shared" si="1053"/>
        <v>1.0848078729970999E-2</v>
      </c>
      <c r="JD54" s="231">
        <v>159</v>
      </c>
      <c r="JE54" s="138">
        <f t="shared" si="1054"/>
        <v>1.43336950141442E-2</v>
      </c>
      <c r="JF54" s="245">
        <v>187</v>
      </c>
      <c r="JG54" s="135">
        <f t="shared" si="1055"/>
        <v>7.1953451931201697E-3</v>
      </c>
      <c r="JH54" s="160">
        <v>2190.4547871516702</v>
      </c>
      <c r="JI54" s="160">
        <v>188.69841621267199</v>
      </c>
      <c r="JJ54" s="160">
        <v>259.01834026260201</v>
      </c>
      <c r="JK54" s="160">
        <v>208.08103481065299</v>
      </c>
      <c r="JL54" s="160">
        <v>165.004710298606</v>
      </c>
      <c r="JM54" s="160">
        <v>164.84282971456699</v>
      </c>
      <c r="JN54" s="160">
        <v>174.83628688677999</v>
      </c>
      <c r="JO54" s="160">
        <v>174.40317469548901</v>
      </c>
      <c r="JP54" s="160">
        <v>168.62543877672999</v>
      </c>
      <c r="JQ54" s="160">
        <v>169.42682844469101</v>
      </c>
      <c r="JR54" s="160">
        <v>175.10049603337299</v>
      </c>
      <c r="JS54" s="160">
        <v>156.75314818146001</v>
      </c>
      <c r="JT54" s="160">
        <v>185.66408283404499</v>
      </c>
    </row>
    <row r="55" spans="1:280" s="50" customFormat="1" ht="28.8">
      <c r="A55" s="416"/>
      <c r="B55" s="160" t="s">
        <v>2539</v>
      </c>
      <c r="C55" s="246">
        <v>524.67970000000003</v>
      </c>
      <c r="D55" s="108">
        <f t="shared" ref="D55:H55" si="1176">C55/R55-1</f>
        <v>-0.43486055422861197</v>
      </c>
      <c r="E55" s="246">
        <v>1354.6626000000001</v>
      </c>
      <c r="F55" s="108">
        <f t="shared" si="1176"/>
        <v>0.19399830718501501</v>
      </c>
      <c r="G55" s="246">
        <v>1233.6732999999999</v>
      </c>
      <c r="H55" s="108">
        <f t="shared" si="1176"/>
        <v>0.86599302714271698</v>
      </c>
      <c r="I55" s="246">
        <v>2058.7247000000002</v>
      </c>
      <c r="J55" s="108">
        <f t="shared" ref="J55:N55" si="1177">I55/X55-1</f>
        <v>1.6303956994242601</v>
      </c>
      <c r="K55" s="246">
        <v>1725.1329000000001</v>
      </c>
      <c r="L55" s="108">
        <f t="shared" si="1177"/>
        <v>1.89992011965914</v>
      </c>
      <c r="M55" s="246">
        <v>2213.7637</v>
      </c>
      <c r="N55" s="108">
        <f t="shared" si="1177"/>
        <v>3.4351887450381802</v>
      </c>
      <c r="O55" s="107">
        <f t="shared" si="4"/>
        <v>9110.6368999999995</v>
      </c>
      <c r="P55" s="108">
        <f t="shared" si="5"/>
        <v>0.98023065922638897</v>
      </c>
      <c r="Q55" s="108"/>
      <c r="R55" s="162">
        <v>928.40750000000003</v>
      </c>
      <c r="S55" s="199">
        <f t="shared" ref="S55:W55" si="1178">R55/AS55-1</f>
        <v>-7.1306648186311702E-2</v>
      </c>
      <c r="T55" s="249">
        <v>1134.5599</v>
      </c>
      <c r="U55" s="200">
        <f t="shared" si="1178"/>
        <v>-4.0924211145808097E-2</v>
      </c>
      <c r="V55" s="267">
        <v>661.13499999999999</v>
      </c>
      <c r="W55" s="200">
        <f t="shared" si="1178"/>
        <v>-0.31043010258099901</v>
      </c>
      <c r="X55" s="267">
        <v>782.66729999999995</v>
      </c>
      <c r="Y55" s="200">
        <f t="shared" ref="Y55:AC55" si="1179">X55/AY55-1</f>
        <v>7.0876092166971497E-3</v>
      </c>
      <c r="Z55" s="267">
        <v>594.88980000000004</v>
      </c>
      <c r="AA55" s="200">
        <f t="shared" si="1179"/>
        <v>-0.356617843481007</v>
      </c>
      <c r="AB55" s="267">
        <v>499.13630000000001</v>
      </c>
      <c r="AC55" s="200">
        <f t="shared" si="1179"/>
        <v>-0.327780846904906</v>
      </c>
      <c r="AD55" s="267">
        <v>977.65830000000005</v>
      </c>
      <c r="AE55" s="200">
        <f t="shared" ref="AE55:AI55" si="1180">AD55/BE55-1</f>
        <v>0.45723466562885601</v>
      </c>
      <c r="AF55" s="267">
        <v>992.56010000000003</v>
      </c>
      <c r="AG55" s="200">
        <f t="shared" si="1180"/>
        <v>0.230806746520624</v>
      </c>
      <c r="AH55" s="267">
        <v>754.32910000000004</v>
      </c>
      <c r="AI55" s="200">
        <f t="shared" si="1180"/>
        <v>1.6229952528816999E-2</v>
      </c>
      <c r="AJ55" s="267">
        <v>935.99699999999996</v>
      </c>
      <c r="AK55" s="200">
        <f t="shared" ref="AK55:AO55" si="1181">AJ55/BK55-1</f>
        <v>0.222328407264415</v>
      </c>
      <c r="AL55" s="267">
        <v>601.14480000000003</v>
      </c>
      <c r="AM55" s="200">
        <f t="shared" si="1181"/>
        <v>-0.18461554320822199</v>
      </c>
      <c r="AN55" s="267">
        <v>420.09289999999999</v>
      </c>
      <c r="AO55" s="200">
        <f t="shared" si="1181"/>
        <v>2.82324456509635E-2</v>
      </c>
      <c r="AP55" s="109">
        <f t="shared" si="14"/>
        <v>9282.5779999999995</v>
      </c>
      <c r="AQ55" s="108">
        <f t="shared" si="15"/>
        <v>-4.46985423771099E-2</v>
      </c>
      <c r="AR55" s="110"/>
      <c r="AS55" s="249">
        <v>999.69219999999996</v>
      </c>
      <c r="AT55" s="199">
        <v>0.26614444924883102</v>
      </c>
      <c r="AU55" s="250">
        <v>1182.9721</v>
      </c>
      <c r="AV55" s="200">
        <f t="shared" ref="AV55:AZ55" si="1182">AU55/BV55-1</f>
        <v>0.45081789181499898</v>
      </c>
      <c r="AW55" s="250">
        <v>958.76430000000005</v>
      </c>
      <c r="AX55" s="200">
        <f t="shared" si="1182"/>
        <v>0.28637008748125298</v>
      </c>
      <c r="AY55" s="213">
        <v>777.15909999999997</v>
      </c>
      <c r="AZ55" s="200">
        <f t="shared" si="1182"/>
        <v>4.12248675054692E-2</v>
      </c>
      <c r="BA55" s="251">
        <v>924.62900000000002</v>
      </c>
      <c r="BB55" s="200">
        <f t="shared" ref="BB55:BF55" si="1183">BA55/CB55-1</f>
        <v>0.15139439998555501</v>
      </c>
      <c r="BC55" s="166">
        <v>742.52020000000005</v>
      </c>
      <c r="BD55" s="200">
        <f t="shared" si="1183"/>
        <v>-0.15704260673253201</v>
      </c>
      <c r="BE55" s="166">
        <v>670.89970000000005</v>
      </c>
      <c r="BF55" s="200">
        <f t="shared" si="1183"/>
        <v>-0.31656090113354801</v>
      </c>
      <c r="BG55" s="166">
        <v>806.43050000000005</v>
      </c>
      <c r="BH55" s="200">
        <f t="shared" ref="BH55:BL55" si="1184">BG55/CH55-1</f>
        <v>-0.199386676348321</v>
      </c>
      <c r="BI55" s="166">
        <v>742.28189999999995</v>
      </c>
      <c r="BJ55" s="200">
        <f t="shared" si="1184"/>
        <v>-0.28444211199896402</v>
      </c>
      <c r="BK55" s="166">
        <v>765.74919999999997</v>
      </c>
      <c r="BL55" s="200">
        <f t="shared" si="1184"/>
        <v>-0.159289799778467</v>
      </c>
      <c r="BM55" s="166">
        <v>737.25319999999999</v>
      </c>
      <c r="BN55" s="200">
        <f t="shared" si="415"/>
        <v>-0.21391320146680101</v>
      </c>
      <c r="BO55" s="166">
        <v>408.55829999999997</v>
      </c>
      <c r="BP55" s="200">
        <f t="shared" si="416"/>
        <v>-0.60001176786409705</v>
      </c>
      <c r="BQ55" s="107">
        <f t="shared" si="24"/>
        <v>9716.9097000000002</v>
      </c>
      <c r="BR55" s="108">
        <f t="shared" si="399"/>
        <v>-8.9918089712731603E-2</v>
      </c>
      <c r="BS55" s="165"/>
      <c r="BT55" s="249">
        <v>789.55619999999999</v>
      </c>
      <c r="BU55" s="200">
        <f t="shared" si="25"/>
        <v>-0.50328403707533598</v>
      </c>
      <c r="BV55" s="249">
        <v>815.38289999999995</v>
      </c>
      <c r="BW55" s="200">
        <f t="shared" si="26"/>
        <v>-0.51966861033927603</v>
      </c>
      <c r="BX55" s="210">
        <v>745.32539999999995</v>
      </c>
      <c r="BY55" s="108">
        <f t="shared" si="27"/>
        <v>-0.37360059805531198</v>
      </c>
      <c r="BZ55" s="167">
        <v>746.38930000000005</v>
      </c>
      <c r="CA55" s="108">
        <v>-0.28143027078067201</v>
      </c>
      <c r="CB55" s="202">
        <v>803.05150000000003</v>
      </c>
      <c r="CC55" s="108">
        <f t="shared" si="29"/>
        <v>-0.27232480757487598</v>
      </c>
      <c r="CD55" s="202">
        <v>880.85140000000001</v>
      </c>
      <c r="CE55" s="108">
        <f t="shared" si="30"/>
        <v>-0.165636734620806</v>
      </c>
      <c r="CF55" s="246">
        <v>981.65250000000003</v>
      </c>
      <c r="CG55" s="108">
        <f t="shared" si="31"/>
        <v>-4.7445191728276298E-2</v>
      </c>
      <c r="CH55" s="107">
        <v>1007.2659</v>
      </c>
      <c r="CI55" s="108">
        <f t="shared" si="33"/>
        <v>2.93315781067158E-2</v>
      </c>
      <c r="CJ55" s="107">
        <v>1037.3471</v>
      </c>
      <c r="CK55" s="108">
        <f t="shared" si="34"/>
        <v>-4.0384979362692301E-2</v>
      </c>
      <c r="CL55" s="107">
        <v>910.83609999999999</v>
      </c>
      <c r="CM55" s="108">
        <f t="shared" si="35"/>
        <v>-0.11911461955490001</v>
      </c>
      <c r="CN55" s="107">
        <v>937.87760000000003</v>
      </c>
      <c r="CO55" s="108">
        <f t="shared" si="36"/>
        <v>0.106093779981501</v>
      </c>
      <c r="CP55" s="168">
        <v>1021.4258</v>
      </c>
      <c r="CQ55" s="108">
        <f t="shared" si="37"/>
        <v>0.39979923104806198</v>
      </c>
      <c r="CR55" s="169">
        <f t="shared" si="38"/>
        <v>10676.9617</v>
      </c>
      <c r="CS55" s="108">
        <f t="shared" si="39"/>
        <v>-0.20182371339195099</v>
      </c>
      <c r="CT55" s="170">
        <f t="shared" si="40"/>
        <v>8.9082200065339096E-2</v>
      </c>
      <c r="CU55" s="170"/>
      <c r="CV55" s="252">
        <v>1589.5527</v>
      </c>
      <c r="CW55" s="249">
        <v>1697.5424</v>
      </c>
      <c r="CX55" s="249">
        <v>1189.8565000000001</v>
      </c>
      <c r="CY55" s="249">
        <v>1038.7152000000001</v>
      </c>
      <c r="CZ55" s="210">
        <v>1103.5851</v>
      </c>
      <c r="DA55" s="210">
        <v>1055.7168999999999</v>
      </c>
      <c r="DB55" s="210">
        <v>1030.547</v>
      </c>
      <c r="DC55" s="210">
        <v>978.56309999999996</v>
      </c>
      <c r="DD55" s="210">
        <v>1081.0034000000001</v>
      </c>
      <c r="DE55" s="210">
        <v>1034.0007000000001</v>
      </c>
      <c r="DF55" s="210">
        <v>847.91869999999994</v>
      </c>
      <c r="DG55" s="210">
        <v>729.69449999999995</v>
      </c>
      <c r="DH55" s="213">
        <v>13376.6962</v>
      </c>
      <c r="DI55" s="214">
        <v>-0.33690181814576597</v>
      </c>
      <c r="DJ55" s="173"/>
      <c r="DK55" s="253">
        <v>1916.7306000000001</v>
      </c>
      <c r="DL55" s="175">
        <f t="shared" si="1011"/>
        <v>6.6044480825938598E-2</v>
      </c>
      <c r="DM55" s="180">
        <v>1957.7134000000001</v>
      </c>
      <c r="DN55" s="177"/>
      <c r="DO55" s="180">
        <v>1901.5510999999999</v>
      </c>
      <c r="DP55" s="177">
        <f t="shared" si="43"/>
        <v>4.3564819718309904</v>
      </c>
      <c r="DQ55" s="178">
        <f t="shared" si="44"/>
        <v>5775.9951000000001</v>
      </c>
      <c r="DR55" s="180">
        <v>1796.9656</v>
      </c>
      <c r="DS55" s="177">
        <f t="shared" ref="DS55:DW55" si="1185">(DR55-ER55)/ER55</f>
        <v>0.26546873239436602</v>
      </c>
      <c r="DT55" s="180">
        <v>1797.9837</v>
      </c>
      <c r="DU55" s="177">
        <f t="shared" si="1185"/>
        <v>-6.6388397790055299E-3</v>
      </c>
      <c r="DV55" s="180">
        <v>1367.7762</v>
      </c>
      <c r="DW55" s="177">
        <f t="shared" si="1185"/>
        <v>-0.200130877192982</v>
      </c>
      <c r="DX55" s="180">
        <v>1497.037</v>
      </c>
      <c r="DY55" s="177">
        <f t="shared" ref="DY55:EC55" si="1186">(DX55-EX55)/EX55</f>
        <v>-9.2704848484848501E-2</v>
      </c>
      <c r="DZ55" s="180">
        <v>1682.8486</v>
      </c>
      <c r="EA55" s="177">
        <f t="shared" si="1186"/>
        <v>-3.83722285714286E-2</v>
      </c>
      <c r="EB55" s="180">
        <v>1688.1874</v>
      </c>
      <c r="EC55" s="177">
        <f t="shared" si="1186"/>
        <v>-1.8495697674418599E-2</v>
      </c>
      <c r="ED55" s="180">
        <v>1722.4508000000001</v>
      </c>
      <c r="EE55" s="177">
        <f t="shared" ref="EE55:EI55" si="1187">(ED55-FD55)/FD55</f>
        <v>-3.9485602384084398E-2</v>
      </c>
      <c r="EF55" s="180">
        <v>1430.8217999999999</v>
      </c>
      <c r="EG55" s="177">
        <f t="shared" si="1187"/>
        <v>-0.25310005994214002</v>
      </c>
      <c r="EH55" s="180">
        <v>1412.9588000000001</v>
      </c>
      <c r="EI55" s="177">
        <f t="shared" si="1187"/>
        <v>-0.27036810305408598</v>
      </c>
      <c r="EJ55" s="176">
        <f t="shared" si="225"/>
        <v>20173.025000000001</v>
      </c>
      <c r="EK55" s="177">
        <f t="shared" si="52"/>
        <v>-0.13570635464206601</v>
      </c>
      <c r="EL55" s="254">
        <v>7280</v>
      </c>
      <c r="EM55" s="177">
        <f t="shared" si="1015"/>
        <v>-1.3717421124828501E-3</v>
      </c>
      <c r="EN55" s="180">
        <v>0</v>
      </c>
      <c r="EO55" s="177">
        <f t="shared" si="1016"/>
        <v>-1</v>
      </c>
      <c r="EP55" s="180">
        <v>355</v>
      </c>
      <c r="EQ55" s="177">
        <f t="shared" si="1017"/>
        <v>-0.95644171779141096</v>
      </c>
      <c r="ER55" s="180">
        <v>1420</v>
      </c>
      <c r="ES55" s="177">
        <f t="shared" si="1018"/>
        <v>-0.79129923574368</v>
      </c>
      <c r="ET55" s="180">
        <v>1810</v>
      </c>
      <c r="EU55" s="177">
        <f t="shared" si="1019"/>
        <v>-0.77289836888331198</v>
      </c>
      <c r="EV55" s="180">
        <v>1710</v>
      </c>
      <c r="EW55" s="177">
        <f t="shared" si="1020"/>
        <v>-0.75983146067415697</v>
      </c>
      <c r="EX55" s="180">
        <v>1650</v>
      </c>
      <c r="EY55" s="177">
        <f t="shared" si="1021"/>
        <v>-0.77209944751381199</v>
      </c>
      <c r="EZ55" s="180">
        <v>1750</v>
      </c>
      <c r="FA55" s="177">
        <f t="shared" si="1022"/>
        <v>-0.75386779184247499</v>
      </c>
      <c r="FB55" s="180">
        <v>1720</v>
      </c>
      <c r="FC55" s="177">
        <f t="shared" si="1023"/>
        <v>-0.78765432098765398</v>
      </c>
      <c r="FD55" s="180">
        <v>1793.2587000000001</v>
      </c>
      <c r="FE55" s="177">
        <f t="shared" ref="FE55:FI55" si="1188">(FD55-FU55)/FU55</f>
        <v>-0.75024252089136501</v>
      </c>
      <c r="FF55" s="180">
        <v>1915.6806999999999</v>
      </c>
      <c r="FG55" s="177">
        <f t="shared" si="1188"/>
        <v>-0.69126821917808201</v>
      </c>
      <c r="FH55" s="180">
        <v>1936.5364999999999</v>
      </c>
      <c r="FI55" s="177">
        <f t="shared" si="1188"/>
        <v>-0.75641050314465397</v>
      </c>
      <c r="FJ55" s="180">
        <f t="shared" si="67"/>
        <v>23340.475900000001</v>
      </c>
      <c r="FK55" s="177">
        <f t="shared" si="1025"/>
        <v>-0.74454710131445001</v>
      </c>
      <c r="FL55" s="93">
        <v>7290</v>
      </c>
      <c r="FM55" s="93">
        <v>10250</v>
      </c>
      <c r="FN55" s="93">
        <v>8150</v>
      </c>
      <c r="FO55" s="93">
        <v>6804</v>
      </c>
      <c r="FP55" s="93">
        <v>7970</v>
      </c>
      <c r="FQ55" s="93">
        <v>7120</v>
      </c>
      <c r="FR55" s="255" t="s">
        <v>2739</v>
      </c>
      <c r="FS55" s="255" t="s">
        <v>2740</v>
      </c>
      <c r="FT55" s="255" t="s">
        <v>2741</v>
      </c>
      <c r="FU55" s="255" t="s">
        <v>2742</v>
      </c>
      <c r="FV55" s="184">
        <f t="shared" ref="FV55:FZ55" si="1189">(FU55-GW55)/GW55</f>
        <v>-4.5973956949242598E-2</v>
      </c>
      <c r="FW55" s="255" t="s">
        <v>2743</v>
      </c>
      <c r="FX55" s="184">
        <f t="shared" si="1189"/>
        <v>-6.6917293233082695E-2</v>
      </c>
      <c r="FY55" s="255" t="s">
        <v>2744</v>
      </c>
      <c r="FZ55" s="184">
        <f t="shared" si="1189"/>
        <v>-0.25352112676056299</v>
      </c>
      <c r="GA55" s="185">
        <f t="shared" si="1027"/>
        <v>91369</v>
      </c>
      <c r="GB55" s="256">
        <f t="shared" si="1028"/>
        <v>-7.53061431029248E-2</v>
      </c>
      <c r="GC55" s="186"/>
      <c r="GD55" s="152"/>
      <c r="GE55" s="96">
        <v>7461</v>
      </c>
      <c r="GF55" s="177">
        <f t="shared" ref="GF55:GJ55" si="1190">(GE55-HH55)/HH55</f>
        <v>9.8808879263670799E-3</v>
      </c>
      <c r="GG55" s="181">
        <v>10495</v>
      </c>
      <c r="GH55" s="177">
        <f t="shared" si="1190"/>
        <v>4.0179852673873501E-3</v>
      </c>
      <c r="GI55" s="181">
        <v>8640</v>
      </c>
      <c r="GJ55" s="177">
        <f t="shared" si="1190"/>
        <v>1.1575413821044101E-4</v>
      </c>
      <c r="GK55" s="181">
        <v>7375</v>
      </c>
      <c r="GL55" s="177">
        <f t="shared" si="1030"/>
        <v>2.0380434782608699E-3</v>
      </c>
      <c r="GM55" s="181">
        <v>8523</v>
      </c>
      <c r="GN55" s="177">
        <f t="shared" si="1031"/>
        <v>1.88080404372869E-3</v>
      </c>
      <c r="GO55" s="257">
        <v>7495</v>
      </c>
      <c r="GP55" s="177">
        <f t="shared" ref="GP55:GT55" si="1191">(GO55-HS55)/HS55</f>
        <v>-3.66323907455013E-2</v>
      </c>
      <c r="GQ55" s="181">
        <v>7895</v>
      </c>
      <c r="GR55" s="177">
        <f t="shared" si="1191"/>
        <v>-3.0574656188605099E-2</v>
      </c>
      <c r="GS55" s="181">
        <v>7750</v>
      </c>
      <c r="GT55" s="177">
        <f t="shared" si="1191"/>
        <v>-2.5647472969575098E-2</v>
      </c>
      <c r="GU55" s="181">
        <v>8350</v>
      </c>
      <c r="GV55" s="177">
        <f t="shared" ref="GV55:GZ55" si="1192">(GU55-HY55)/HY55</f>
        <v>-2.6011897818733198E-2</v>
      </c>
      <c r="GW55" s="181">
        <v>7526</v>
      </c>
      <c r="GX55" s="177">
        <f t="shared" si="1192"/>
        <v>-3.9438417358008897E-2</v>
      </c>
      <c r="GY55" s="181">
        <v>6650</v>
      </c>
      <c r="GZ55" s="177">
        <f t="shared" si="1192"/>
        <v>-3.6929761042722699E-2</v>
      </c>
      <c r="HA55" s="181">
        <v>10650</v>
      </c>
      <c r="HB55" s="177">
        <f t="shared" si="1034"/>
        <v>-4.1835357624831301E-2</v>
      </c>
      <c r="HC55" s="187">
        <f t="shared" si="1035"/>
        <v>98810</v>
      </c>
      <c r="HD55" s="181">
        <f t="shared" si="1036"/>
        <v>98810</v>
      </c>
      <c r="HE55" s="154"/>
      <c r="HF55" s="173"/>
      <c r="HG55" s="269"/>
      <c r="HH55" s="96">
        <v>7388</v>
      </c>
      <c r="HI55" s="151">
        <f t="shared" ref="HI55:HM55" si="1193">(HH55-IJ55)/IJ55</f>
        <v>1.9878520154610699E-2</v>
      </c>
      <c r="HJ55" s="190">
        <v>10453</v>
      </c>
      <c r="HK55" s="151">
        <f t="shared" si="1193"/>
        <v>1.2985754433569099E-2</v>
      </c>
      <c r="HL55" s="190">
        <v>8639</v>
      </c>
      <c r="HM55" s="193">
        <f t="shared" si="1193"/>
        <v>9.9368716389992996E-3</v>
      </c>
      <c r="HN55" s="258">
        <v>7360</v>
      </c>
      <c r="HO55" s="259">
        <f t="shared" si="1038"/>
        <v>1.4892443463872E-2</v>
      </c>
      <c r="HP55" s="258">
        <v>8507</v>
      </c>
      <c r="HQ55" s="259">
        <f t="shared" si="1039"/>
        <v>5.79333175691653E-3</v>
      </c>
      <c r="HR55" s="193"/>
      <c r="HS55" s="258">
        <v>7780</v>
      </c>
      <c r="HT55" s="259">
        <f t="shared" ref="HT55:HX55" si="1194">(HS55-IT55)/IT55</f>
        <v>9.0791180285343699E-3</v>
      </c>
      <c r="HU55" s="258">
        <v>8144</v>
      </c>
      <c r="HV55" s="259">
        <f t="shared" si="1194"/>
        <v>5.6804149172635203E-3</v>
      </c>
      <c r="HW55" s="258">
        <v>7954</v>
      </c>
      <c r="HX55" s="192">
        <f t="shared" si="1194"/>
        <v>5.8168942842690896E-3</v>
      </c>
      <c r="HY55" s="258">
        <v>8573</v>
      </c>
      <c r="HZ55" s="195">
        <f t="shared" ref="HZ55:ID55" si="1195">(HY55-IZ55)/IZ55</f>
        <v>5.8664789393406101E-3</v>
      </c>
      <c r="IA55" s="258">
        <v>7835</v>
      </c>
      <c r="IB55" s="281">
        <f t="shared" si="1195"/>
        <v>5.6475420356821996E-3</v>
      </c>
      <c r="IC55" s="258">
        <v>6905</v>
      </c>
      <c r="ID55" s="71">
        <f t="shared" si="1195"/>
        <v>1.24633431085044E-2</v>
      </c>
      <c r="IE55" s="350">
        <v>11115</v>
      </c>
      <c r="IF55" s="71">
        <f t="shared" si="1042"/>
        <v>1.1097971436368601E-2</v>
      </c>
      <c r="IG55" s="150">
        <f t="shared" si="1043"/>
        <v>100653</v>
      </c>
      <c r="IH55" s="238"/>
      <c r="II55" s="152"/>
      <c r="IJ55" s="96">
        <v>7244</v>
      </c>
      <c r="IK55" s="177">
        <f t="shared" si="1044"/>
        <v>3.0007302713919399E-2</v>
      </c>
      <c r="IL55" s="181">
        <v>10319</v>
      </c>
      <c r="IM55" s="177">
        <f t="shared" si="1045"/>
        <v>3.9931492600984199E-2</v>
      </c>
      <c r="IN55" s="181">
        <v>8554</v>
      </c>
      <c r="IO55" s="154">
        <f t="shared" si="1046"/>
        <v>2.9957778659427298E-2</v>
      </c>
      <c r="IP55" s="294">
        <v>7252</v>
      </c>
      <c r="IQ55" s="177">
        <f t="shared" si="1047"/>
        <v>2.9939706028511301E-2</v>
      </c>
      <c r="IR55" s="294">
        <v>8458</v>
      </c>
      <c r="IS55" s="177">
        <f t="shared" si="1048"/>
        <v>3.0535746044105101E-2</v>
      </c>
      <c r="IT55" s="294">
        <v>7710</v>
      </c>
      <c r="IU55" s="177">
        <f t="shared" si="1049"/>
        <v>3.0054961904824599E-2</v>
      </c>
      <c r="IV55" s="294">
        <v>8098</v>
      </c>
      <c r="IW55" s="177">
        <f t="shared" si="1050"/>
        <v>2.00081712761245E-2</v>
      </c>
      <c r="IX55" s="261">
        <v>7908</v>
      </c>
      <c r="IY55" s="177">
        <f t="shared" si="1051"/>
        <v>2.00200497437906E-2</v>
      </c>
      <c r="IZ55" s="261">
        <v>8523</v>
      </c>
      <c r="JA55" s="154">
        <f t="shared" si="1052"/>
        <v>1.30139137824106E-2</v>
      </c>
      <c r="JB55" s="261">
        <v>7791</v>
      </c>
      <c r="JC55" s="151">
        <f t="shared" si="1053"/>
        <v>1.4958543948228299E-2</v>
      </c>
      <c r="JD55" s="261">
        <v>6820</v>
      </c>
      <c r="JE55" s="151">
        <f t="shared" si="1054"/>
        <v>1.6425199988893701E-2</v>
      </c>
      <c r="JF55" s="261">
        <v>10993</v>
      </c>
      <c r="JG55" s="154">
        <f t="shared" si="1055"/>
        <v>8.2219451812056508E-3</v>
      </c>
      <c r="JH55" s="181">
        <v>97389.298899372996</v>
      </c>
      <c r="JI55" s="181">
        <v>7032.9598449575196</v>
      </c>
      <c r="JJ55" s="181">
        <v>9922.7690222084093</v>
      </c>
      <c r="JK55" s="181">
        <v>8305.1948120958095</v>
      </c>
      <c r="JL55" s="181">
        <v>7041.1888749915297</v>
      </c>
      <c r="JM55" s="181">
        <v>8207.3814833377091</v>
      </c>
      <c r="JN55" s="181">
        <v>7485.0374835749699</v>
      </c>
      <c r="JO55" s="181">
        <v>7939.1520852903104</v>
      </c>
      <c r="JP55" s="181">
        <v>7752.7887829129804</v>
      </c>
      <c r="JQ55" s="181">
        <v>8413.5073408583903</v>
      </c>
      <c r="JR55" s="181">
        <v>7676.1755900814496</v>
      </c>
      <c r="JS55" s="181">
        <v>6709.7903515915596</v>
      </c>
      <c r="JT55" s="181">
        <v>10903.3532274724</v>
      </c>
    </row>
    <row r="56" spans="1:280" s="49" customFormat="1" ht="28.8">
      <c r="A56" s="415" t="s">
        <v>2745</v>
      </c>
      <c r="B56" s="106" t="s">
        <v>2536</v>
      </c>
      <c r="C56" s="215">
        <v>5.8704999999999998</v>
      </c>
      <c r="D56" s="108">
        <f t="shared" ref="D56:H56" si="1196">C56/R56-1</f>
        <v>-0.36482260909081099</v>
      </c>
      <c r="E56" s="246">
        <v>15.487399999999999</v>
      </c>
      <c r="F56" s="108">
        <f t="shared" si="1196"/>
        <v>1.02937784999214</v>
      </c>
      <c r="G56" s="246">
        <v>2.5430000000000001</v>
      </c>
      <c r="H56" s="108">
        <f t="shared" si="1196"/>
        <v>-0.23612988495389101</v>
      </c>
      <c r="I56" s="246">
        <v>4.9911000000000003</v>
      </c>
      <c r="J56" s="108">
        <f t="shared" ref="J56:N56" si="1197">I56/X56-1</f>
        <v>-0.425273194154969</v>
      </c>
      <c r="K56" s="246">
        <v>7.1112000000000002</v>
      </c>
      <c r="L56" s="108">
        <f t="shared" si="1197"/>
        <v>-0.30315145813734701</v>
      </c>
      <c r="M56" s="246">
        <v>3.1459999999999999</v>
      </c>
      <c r="N56" s="108">
        <f t="shared" si="1197"/>
        <v>-0.54808590102707799</v>
      </c>
      <c r="O56" s="107">
        <f t="shared" si="4"/>
        <v>39.1492</v>
      </c>
      <c r="P56" s="108">
        <f t="shared" si="5"/>
        <v>-0.14992096166206301</v>
      </c>
      <c r="Q56" s="108"/>
      <c r="R56" s="107">
        <v>9.2423000000000002</v>
      </c>
      <c r="S56" s="108">
        <f t="shared" ref="S56:W56" si="1198">R56/AS56-1</f>
        <v>0.55573323458120105</v>
      </c>
      <c r="T56" s="107">
        <v>7.6315999999999997</v>
      </c>
      <c r="U56" s="108">
        <f t="shared" si="1198"/>
        <v>-2.4591002044989801E-2</v>
      </c>
      <c r="V56" s="215">
        <v>3.3290999999999999</v>
      </c>
      <c r="W56" s="108">
        <f t="shared" si="1198"/>
        <v>0.34118926758520701</v>
      </c>
      <c r="X56" s="215">
        <v>8.6843000000000004</v>
      </c>
      <c r="Y56" s="108">
        <f t="shared" ref="Y56:AC56" si="1199">X56/AY56-1</f>
        <v>0.602358064099489</v>
      </c>
      <c r="Z56" s="215">
        <v>10.204800000000001</v>
      </c>
      <c r="AA56" s="108">
        <f t="shared" si="1199"/>
        <v>0.250818165103879</v>
      </c>
      <c r="AB56" s="215">
        <v>6.9615</v>
      </c>
      <c r="AC56" s="108">
        <f t="shared" si="1199"/>
        <v>6.5590081126587901E-2</v>
      </c>
      <c r="AD56" s="215">
        <v>20.731000000000002</v>
      </c>
      <c r="AE56" s="108">
        <f t="shared" ref="AE56:AI56" si="1200">AD56/BE56-1</f>
        <v>0.36242056216031499</v>
      </c>
      <c r="AF56" s="215">
        <v>26.020299999999999</v>
      </c>
      <c r="AG56" s="108">
        <f t="shared" si="1200"/>
        <v>-0.162575068068152</v>
      </c>
      <c r="AH56" s="215">
        <v>6.3018000000000001</v>
      </c>
      <c r="AI56" s="108">
        <f t="shared" si="1200"/>
        <v>3.4506533587235003E-2</v>
      </c>
      <c r="AJ56" s="167">
        <v>6.5631000000000004</v>
      </c>
      <c r="AK56" s="108">
        <f t="shared" ref="AK56:AO56" si="1201">AJ56/BK56-1</f>
        <v>-0.38339330508554198</v>
      </c>
      <c r="AL56" s="215">
        <v>3.6566000000000001</v>
      </c>
      <c r="AM56" s="108">
        <f t="shared" si="1201"/>
        <v>0.28767123287671198</v>
      </c>
      <c r="AN56" s="215">
        <v>2.5061</v>
      </c>
      <c r="AO56" s="108">
        <f t="shared" si="1201"/>
        <v>-0.110491942926102</v>
      </c>
      <c r="AP56" s="109">
        <f t="shared" si="14"/>
        <v>111.8325</v>
      </c>
      <c r="AQ56" s="108">
        <f t="shared" si="15"/>
        <v>6.4676991095679898E-2</v>
      </c>
      <c r="AR56" s="110"/>
      <c r="AS56" s="216">
        <v>5.9408000000000003</v>
      </c>
      <c r="AT56" s="111">
        <v>1.01786624095649</v>
      </c>
      <c r="AU56" s="217">
        <v>7.8239999999999998</v>
      </c>
      <c r="AV56" s="111">
        <f t="shared" ref="AV56:AZ56" si="1202">AU56/BV56-1</f>
        <v>2.72660157180281</v>
      </c>
      <c r="AW56" s="217">
        <v>2.4822000000000002</v>
      </c>
      <c r="AX56" s="111">
        <f t="shared" si="1202"/>
        <v>-0.126108998732573</v>
      </c>
      <c r="AY56" s="115">
        <v>5.4196999999999997</v>
      </c>
      <c r="AZ56" s="111">
        <f t="shared" si="1202"/>
        <v>-0.11363153160520099</v>
      </c>
      <c r="BA56" s="218">
        <v>8.1585000000000001</v>
      </c>
      <c r="BB56" s="111">
        <f t="shared" ref="BB56:BF56" si="1203">BA56/CB56-1</f>
        <v>-4.7238117482190901E-2</v>
      </c>
      <c r="BC56" s="219">
        <v>6.5330000000000004</v>
      </c>
      <c r="BD56" s="111">
        <f t="shared" si="1203"/>
        <v>8.4711429899714502E-2</v>
      </c>
      <c r="BE56" s="219">
        <v>15.2163</v>
      </c>
      <c r="BF56" s="111">
        <f t="shared" si="1203"/>
        <v>-0.11240025199496</v>
      </c>
      <c r="BG56" s="219">
        <v>31.0718</v>
      </c>
      <c r="BH56" s="111">
        <f t="shared" ref="BH56:BL56" si="1204">BG56/CH56-1</f>
        <v>0.18830503288970499</v>
      </c>
      <c r="BI56" s="219">
        <v>6.0915999999999997</v>
      </c>
      <c r="BJ56" s="111">
        <f t="shared" si="1204"/>
        <v>6.4425378741546996E-2</v>
      </c>
      <c r="BK56" s="219">
        <v>10.6439</v>
      </c>
      <c r="BL56" s="111">
        <f t="shared" si="1204"/>
        <v>9.3409076900951196E-2</v>
      </c>
      <c r="BM56" s="219">
        <v>2.8397000000000001</v>
      </c>
      <c r="BN56" s="111">
        <f t="shared" si="415"/>
        <v>-0.52255493720261603</v>
      </c>
      <c r="BO56" s="219">
        <v>2.8174000000000001</v>
      </c>
      <c r="BP56" s="111">
        <f t="shared" si="416"/>
        <v>0.44252726434898398</v>
      </c>
      <c r="BQ56" s="110">
        <f t="shared" si="24"/>
        <v>105.0389</v>
      </c>
      <c r="BR56" s="111">
        <f t="shared" si="399"/>
        <v>0.102958193414523</v>
      </c>
      <c r="BS56" s="114"/>
      <c r="BT56" s="216">
        <v>2.9441000000000002</v>
      </c>
      <c r="BU56" s="111">
        <f t="shared" si="25"/>
        <v>0.69963052765269595</v>
      </c>
      <c r="BV56" s="216">
        <v>2.0994999999999999</v>
      </c>
      <c r="BW56" s="111">
        <f t="shared" si="26"/>
        <v>4.0695945276098003E-2</v>
      </c>
      <c r="BX56" s="110">
        <v>2.8403999999999998</v>
      </c>
      <c r="BY56" s="111">
        <f t="shared" si="27"/>
        <v>1.71756601607348</v>
      </c>
      <c r="BZ56" s="116">
        <v>6.1144999999999996</v>
      </c>
      <c r="CA56" s="111">
        <v>8.87164998385534</v>
      </c>
      <c r="CB56" s="222">
        <v>8.5630000000000006</v>
      </c>
      <c r="CC56" s="111">
        <f t="shared" si="29"/>
        <v>4.8626591811584303</v>
      </c>
      <c r="CD56" s="222">
        <v>6.0228000000000002</v>
      </c>
      <c r="CE56" s="111">
        <f t="shared" si="30"/>
        <v>0.20081346199856401</v>
      </c>
      <c r="CF56" s="223">
        <v>17.1432</v>
      </c>
      <c r="CG56" s="111">
        <f t="shared" si="31"/>
        <v>-0.46334255769399302</v>
      </c>
      <c r="CH56" s="110">
        <v>26.148</v>
      </c>
      <c r="CI56" s="111">
        <f t="shared" si="33"/>
        <v>0.108130443074185</v>
      </c>
      <c r="CJ56" s="110">
        <v>5.7229000000000001</v>
      </c>
      <c r="CK56" s="111">
        <f t="shared" si="34"/>
        <v>1.2152589610590701</v>
      </c>
      <c r="CL56" s="110">
        <v>9.7346000000000004</v>
      </c>
      <c r="CM56" s="111">
        <f t="shared" si="35"/>
        <v>3.71843342542775</v>
      </c>
      <c r="CN56" s="110">
        <v>5.9477000000000002</v>
      </c>
      <c r="CO56" s="111">
        <f t="shared" si="36"/>
        <v>9.8041780199818405</v>
      </c>
      <c r="CP56" s="115">
        <v>1.9531000000000001</v>
      </c>
      <c r="CQ56" s="111">
        <f t="shared" si="37"/>
        <v>2.6350269867857801</v>
      </c>
      <c r="CR56" s="117">
        <f t="shared" si="38"/>
        <v>95.233800000000002</v>
      </c>
      <c r="CS56" s="111">
        <f t="shared" si="39"/>
        <v>0.30161988694140401</v>
      </c>
      <c r="CT56" s="118">
        <f t="shared" si="40"/>
        <v>-0.67162096272508698</v>
      </c>
      <c r="CU56" s="118"/>
      <c r="CV56" s="225">
        <v>1.7322</v>
      </c>
      <c r="CW56" s="216">
        <v>2.0173999999999999</v>
      </c>
      <c r="CX56" s="216">
        <v>1.0451999999999999</v>
      </c>
      <c r="CY56" s="216">
        <v>0.61939999999999995</v>
      </c>
      <c r="CZ56" s="110">
        <v>1.4605999999999999</v>
      </c>
      <c r="DA56" s="110">
        <v>5.0156000000000001</v>
      </c>
      <c r="DB56" s="110">
        <v>31.944400000000002</v>
      </c>
      <c r="DC56" s="110">
        <v>23.596499999999999</v>
      </c>
      <c r="DD56" s="110">
        <v>2.5834000000000001</v>
      </c>
      <c r="DE56" s="110">
        <v>2.0630999999999999</v>
      </c>
      <c r="DF56" s="110">
        <v>0.55049999999999999</v>
      </c>
      <c r="DG56" s="110">
        <v>0.5373</v>
      </c>
      <c r="DH56" s="115">
        <v>73.165599999999998</v>
      </c>
      <c r="DI56" s="121">
        <v>0.127977750507212</v>
      </c>
      <c r="DJ56" s="122"/>
      <c r="DK56" s="226">
        <v>1.9553</v>
      </c>
      <c r="DL56" s="124">
        <f t="shared" si="1011"/>
        <v>-0.84256843800322101</v>
      </c>
      <c r="DM56" s="129">
        <v>1.9</v>
      </c>
      <c r="DN56" s="126"/>
      <c r="DO56" s="129">
        <v>2.6358999999999999</v>
      </c>
      <c r="DP56" s="126">
        <f t="shared" si="43"/>
        <v>76.526470588235298</v>
      </c>
      <c r="DQ56" s="127">
        <f t="shared" si="44"/>
        <v>6.4912000000000001</v>
      </c>
      <c r="DR56" s="129">
        <v>6.22</v>
      </c>
      <c r="DS56" s="126">
        <f t="shared" ref="DS56:DW56" si="1205">(DR56-ER56)/ER56</f>
        <v>3.4113475177304999</v>
      </c>
      <c r="DT56" s="129">
        <v>12.42</v>
      </c>
      <c r="DU56" s="126">
        <f t="shared" si="1205"/>
        <v>3.4042553191489402</v>
      </c>
      <c r="DV56" s="129">
        <v>7.0881999999999996</v>
      </c>
      <c r="DW56" s="126">
        <f t="shared" si="1205"/>
        <v>1.4442068965517201</v>
      </c>
      <c r="DX56" s="129">
        <v>12.288500000000001</v>
      </c>
      <c r="DY56" s="126">
        <f t="shared" ref="DY56:EC56" si="1206">(DX56-EX56)/EX56</f>
        <v>6.6803125000000003</v>
      </c>
      <c r="DZ56" s="129">
        <v>2.9074</v>
      </c>
      <c r="EA56" s="126">
        <f t="shared" si="1206"/>
        <v>-0.82877502944640802</v>
      </c>
      <c r="EB56" s="129">
        <v>3.3062999999999998</v>
      </c>
      <c r="EC56" s="126">
        <f t="shared" si="1206"/>
        <v>-0.76366690493209399</v>
      </c>
      <c r="ED56" s="129">
        <v>10.417199999999999</v>
      </c>
      <c r="EE56" s="126">
        <f t="shared" ref="EE56:EI56" si="1207">(ED56-FD56)/FD56</f>
        <v>7.2832131822862897E-2</v>
      </c>
      <c r="EF56" s="129">
        <v>1.9171</v>
      </c>
      <c r="EG56" s="126">
        <f t="shared" si="1207"/>
        <v>-0.79274594594594605</v>
      </c>
      <c r="EH56" s="129">
        <v>1.8085</v>
      </c>
      <c r="EI56" s="126">
        <f t="shared" si="1207"/>
        <v>-0.56930221481305099</v>
      </c>
      <c r="EJ56" s="125">
        <f t="shared" si="225"/>
        <v>64.864400000000003</v>
      </c>
      <c r="EK56" s="126">
        <f t="shared" si="52"/>
        <v>-0.42029975065464298</v>
      </c>
      <c r="EL56" s="262">
        <v>49</v>
      </c>
      <c r="EM56" s="126">
        <f t="shared" si="1015"/>
        <v>0</v>
      </c>
      <c r="EN56" s="129">
        <v>0</v>
      </c>
      <c r="EO56" s="126">
        <f t="shared" si="1016"/>
        <v>-1</v>
      </c>
      <c r="EP56" s="129">
        <v>3.4000000000000002E-2</v>
      </c>
      <c r="EQ56" s="126">
        <f t="shared" si="1017"/>
        <v>-0.99935849056603798</v>
      </c>
      <c r="ER56" s="129">
        <v>1.41</v>
      </c>
      <c r="ES56" s="126">
        <f t="shared" si="1018"/>
        <v>-0.96866666666666701</v>
      </c>
      <c r="ET56" s="129">
        <v>2.82</v>
      </c>
      <c r="EU56" s="126">
        <f t="shared" si="1019"/>
        <v>-0.93733333333333302</v>
      </c>
      <c r="EV56" s="129">
        <v>2.9</v>
      </c>
      <c r="EW56" s="126">
        <f t="shared" si="1020"/>
        <v>-0.93829787234042605</v>
      </c>
      <c r="EX56" s="129">
        <v>1.6</v>
      </c>
      <c r="EY56" s="126">
        <f t="shared" si="1021"/>
        <v>-0.96521739130434803</v>
      </c>
      <c r="EZ56" s="129">
        <v>16.98</v>
      </c>
      <c r="FA56" s="126">
        <f t="shared" si="1022"/>
        <v>-0.62266666666666703</v>
      </c>
      <c r="FB56" s="129">
        <v>13.99</v>
      </c>
      <c r="FC56" s="126">
        <f t="shared" si="1023"/>
        <v>-0.68561797752808995</v>
      </c>
      <c r="FD56" s="129">
        <v>9.7100000000000009</v>
      </c>
      <c r="FE56" s="126">
        <f t="shared" ref="FE56:FI56" si="1208">(FD56-FU56)/FU56</f>
        <v>-0.79340425531914904</v>
      </c>
      <c r="FF56" s="129">
        <v>9.25</v>
      </c>
      <c r="FG56" s="126">
        <f t="shared" si="1208"/>
        <v>-0.77976190476190499</v>
      </c>
      <c r="FH56" s="129">
        <v>4.1989999999999998</v>
      </c>
      <c r="FI56" s="126">
        <f t="shared" si="1208"/>
        <v>-0.912520833333333</v>
      </c>
      <c r="FJ56" s="129">
        <f t="shared" si="67"/>
        <v>111.893</v>
      </c>
      <c r="FK56" s="126">
        <f t="shared" si="1025"/>
        <v>-0.80421172353455805</v>
      </c>
      <c r="FL56" s="130">
        <v>49</v>
      </c>
      <c r="FM56" s="130">
        <v>60</v>
      </c>
      <c r="FN56" s="130">
        <v>53</v>
      </c>
      <c r="FO56" s="130">
        <v>45</v>
      </c>
      <c r="FP56" s="130">
        <v>45</v>
      </c>
      <c r="FQ56" s="130">
        <v>47</v>
      </c>
      <c r="FR56" s="132" t="s">
        <v>2746</v>
      </c>
      <c r="FS56" s="132" t="s">
        <v>2747</v>
      </c>
      <c r="FT56" s="132" t="s">
        <v>2748</v>
      </c>
      <c r="FU56" s="132" t="s">
        <v>2749</v>
      </c>
      <c r="FV56" s="133">
        <f t="shared" ref="FV56:FZ56" si="1209">(FU56-GW56)/GW56</f>
        <v>0</v>
      </c>
      <c r="FW56" s="132" t="s">
        <v>2750</v>
      </c>
      <c r="FX56" s="133">
        <f t="shared" si="1209"/>
        <v>0</v>
      </c>
      <c r="FY56" s="132" t="s">
        <v>2751</v>
      </c>
      <c r="FZ56" s="133">
        <f t="shared" si="1209"/>
        <v>-2.04081632653061E-2</v>
      </c>
      <c r="GA56" s="134">
        <f t="shared" si="1027"/>
        <v>571.5</v>
      </c>
      <c r="GB56" s="135">
        <f t="shared" si="1028"/>
        <v>-1.8041237113402098E-2</v>
      </c>
      <c r="GC56" s="79"/>
      <c r="GD56" s="136"/>
      <c r="GE56" s="137">
        <v>49</v>
      </c>
      <c r="GF56" s="133">
        <f t="shared" ref="GF56:GJ56" si="1210">(GE56-HH56)/HH56</f>
        <v>0</v>
      </c>
      <c r="GG56" s="130">
        <v>67</v>
      </c>
      <c r="GH56" s="133">
        <f t="shared" si="1210"/>
        <v>-1.4705882352941201E-2</v>
      </c>
      <c r="GI56" s="130">
        <v>55</v>
      </c>
      <c r="GJ56" s="133">
        <f t="shared" si="1210"/>
        <v>0</v>
      </c>
      <c r="GK56" s="130">
        <v>45</v>
      </c>
      <c r="GL56" s="133">
        <f t="shared" si="1030"/>
        <v>0</v>
      </c>
      <c r="GM56" s="130">
        <v>45</v>
      </c>
      <c r="GN56" s="133">
        <f t="shared" si="1031"/>
        <v>0</v>
      </c>
      <c r="GO56" s="231">
        <v>47</v>
      </c>
      <c r="GP56" s="133">
        <f t="shared" ref="GP56:GT56" si="1211">(GO56-HS56)/HS56</f>
        <v>0</v>
      </c>
      <c r="GQ56" s="130">
        <v>46</v>
      </c>
      <c r="GR56" s="133">
        <f t="shared" si="1211"/>
        <v>0</v>
      </c>
      <c r="GS56" s="130">
        <v>45</v>
      </c>
      <c r="GT56" s="133">
        <f t="shared" si="1211"/>
        <v>0</v>
      </c>
      <c r="GU56" s="130">
        <v>45</v>
      </c>
      <c r="GV56" s="133">
        <f t="shared" ref="GV56:GZ56" si="1212">(GU56-HY56)/HY56</f>
        <v>0</v>
      </c>
      <c r="GW56" s="130">
        <v>47</v>
      </c>
      <c r="GX56" s="133">
        <f t="shared" si="1212"/>
        <v>0</v>
      </c>
      <c r="GY56" s="130">
        <v>42</v>
      </c>
      <c r="GZ56" s="133">
        <f t="shared" si="1212"/>
        <v>0</v>
      </c>
      <c r="HA56" s="130">
        <v>49</v>
      </c>
      <c r="HB56" s="133">
        <f t="shared" si="1034"/>
        <v>0</v>
      </c>
      <c r="HC56" s="130">
        <f t="shared" si="1035"/>
        <v>582</v>
      </c>
      <c r="HD56" s="130">
        <f t="shared" si="1036"/>
        <v>582</v>
      </c>
      <c r="HE56" s="135"/>
      <c r="HF56" s="122"/>
      <c r="HG56" s="263"/>
      <c r="HH56" s="137">
        <v>49</v>
      </c>
      <c r="HI56" s="138">
        <f t="shared" ref="HI56:HM56" si="1213">(HH56-IJ56)/IJ56</f>
        <v>1.03092783505155E-2</v>
      </c>
      <c r="HJ56" s="233">
        <v>68</v>
      </c>
      <c r="HK56" s="138">
        <f t="shared" si="1213"/>
        <v>1.49253731343284E-2</v>
      </c>
      <c r="HL56" s="233">
        <v>55</v>
      </c>
      <c r="HM56" s="237">
        <f t="shared" si="1213"/>
        <v>0</v>
      </c>
      <c r="HN56" s="235">
        <v>45</v>
      </c>
      <c r="HO56" s="236">
        <f t="shared" si="1038"/>
        <v>2.27272727272727E-2</v>
      </c>
      <c r="HP56" s="235">
        <v>45</v>
      </c>
      <c r="HQ56" s="236">
        <f t="shared" si="1039"/>
        <v>2.27272727272727E-2</v>
      </c>
      <c r="HR56" s="237"/>
      <c r="HS56" s="235">
        <v>47</v>
      </c>
      <c r="HT56" s="236">
        <f t="shared" ref="HT56:HX56" si="1214">(HS56-IT56)/IT56</f>
        <v>2.1739130434782601E-2</v>
      </c>
      <c r="HU56" s="235">
        <v>46</v>
      </c>
      <c r="HV56" s="236">
        <f t="shared" si="1214"/>
        <v>0</v>
      </c>
      <c r="HW56" s="235">
        <v>45</v>
      </c>
      <c r="HX56" s="149">
        <f t="shared" si="1214"/>
        <v>0</v>
      </c>
      <c r="HY56" s="235">
        <v>45</v>
      </c>
      <c r="HZ56" s="149">
        <f t="shared" ref="HZ56:ID56" si="1215">(HY56-IZ56)/IZ56</f>
        <v>0</v>
      </c>
      <c r="IA56" s="235">
        <v>47</v>
      </c>
      <c r="IB56" s="135">
        <f t="shared" si="1215"/>
        <v>0</v>
      </c>
      <c r="IC56" s="235">
        <v>42</v>
      </c>
      <c r="ID56" s="149">
        <f t="shared" si="1215"/>
        <v>2.4390243902439001E-2</v>
      </c>
      <c r="IE56" s="344">
        <v>49</v>
      </c>
      <c r="IF56" s="71">
        <f t="shared" si="1042"/>
        <v>0</v>
      </c>
      <c r="IG56" s="150">
        <f t="shared" si="1043"/>
        <v>583</v>
      </c>
      <c r="IH56" s="238"/>
      <c r="II56" s="152"/>
      <c r="IJ56" s="239">
        <v>48.5</v>
      </c>
      <c r="IK56" s="184">
        <f t="shared" si="1044"/>
        <v>1.81890842564503E-3</v>
      </c>
      <c r="IL56" s="187">
        <v>67</v>
      </c>
      <c r="IM56" s="184">
        <f t="shared" si="1045"/>
        <v>6.7759829576079502E-3</v>
      </c>
      <c r="IN56" s="187">
        <v>55</v>
      </c>
      <c r="IO56" s="154">
        <f t="shared" si="1046"/>
        <v>2.8737636743598902E-2</v>
      </c>
      <c r="IP56" s="292">
        <v>44</v>
      </c>
      <c r="IQ56" s="184">
        <f t="shared" si="1047"/>
        <v>2.72667457723785E-2</v>
      </c>
      <c r="IR56" s="292">
        <v>44</v>
      </c>
      <c r="IS56" s="184">
        <f t="shared" si="1048"/>
        <v>2.2298825074749899E-2</v>
      </c>
      <c r="IT56" s="292">
        <v>46</v>
      </c>
      <c r="IU56" s="184">
        <f t="shared" si="1049"/>
        <v>2.1376283769920301E-2</v>
      </c>
      <c r="IV56" s="292">
        <v>46</v>
      </c>
      <c r="IW56" s="133">
        <f t="shared" si="1050"/>
        <v>2.1408631156300401E-2</v>
      </c>
      <c r="IX56" s="241">
        <v>45</v>
      </c>
      <c r="IY56" s="184">
        <f t="shared" si="1051"/>
        <v>3.0502853891324198E-2</v>
      </c>
      <c r="IZ56" s="241">
        <v>45</v>
      </c>
      <c r="JA56" s="242">
        <f t="shared" si="1052"/>
        <v>2.5030814242508199E-2</v>
      </c>
      <c r="JB56" s="241">
        <v>47</v>
      </c>
      <c r="JC56" s="244">
        <f t="shared" si="1053"/>
        <v>2.82287944583536E-2</v>
      </c>
      <c r="JD56" s="231">
        <v>41</v>
      </c>
      <c r="JE56" s="138">
        <f t="shared" si="1054"/>
        <v>8.3222351545089706E-3</v>
      </c>
      <c r="JF56" s="245">
        <v>49</v>
      </c>
      <c r="JG56" s="135">
        <f t="shared" si="1055"/>
        <v>2.58719065554706E-2</v>
      </c>
      <c r="JH56" s="160">
        <v>566.07471030883903</v>
      </c>
      <c r="JI56" s="160">
        <v>48.411943108777599</v>
      </c>
      <c r="JJ56" s="160">
        <v>66.549064671938197</v>
      </c>
      <c r="JK56" s="160">
        <v>53.463582973496401</v>
      </c>
      <c r="JL56" s="160">
        <v>42.832107805570402</v>
      </c>
      <c r="JM56" s="160">
        <v>43.040252928768403</v>
      </c>
      <c r="JN56" s="160">
        <v>45.037270525034202</v>
      </c>
      <c r="JO56" s="160">
        <v>45.0358442222336</v>
      </c>
      <c r="JP56" s="160">
        <v>43.668001335535997</v>
      </c>
      <c r="JQ56" s="160">
        <v>43.901119239283297</v>
      </c>
      <c r="JR56" s="160">
        <v>45.709671090040302</v>
      </c>
      <c r="JS56" s="160">
        <v>40.661604565049998</v>
      </c>
      <c r="JT56" s="160">
        <v>47.764247843110702</v>
      </c>
    </row>
    <row r="57" spans="1:280" s="50" customFormat="1" ht="28.8">
      <c r="A57" s="416"/>
      <c r="B57" s="160" t="s">
        <v>2539</v>
      </c>
      <c r="C57" s="246">
        <v>265.8931</v>
      </c>
      <c r="D57" s="108">
        <f t="shared" ref="D57:H57" si="1216">C57/R57-1</f>
        <v>-0.333669055228967</v>
      </c>
      <c r="E57" s="246">
        <v>624.38919999999996</v>
      </c>
      <c r="F57" s="108">
        <f t="shared" si="1216"/>
        <v>0.84300262316585695</v>
      </c>
      <c r="G57" s="246">
        <v>137.2869</v>
      </c>
      <c r="H57" s="108">
        <f t="shared" si="1216"/>
        <v>-0.154370192061901</v>
      </c>
      <c r="I57" s="246">
        <v>237.13740000000001</v>
      </c>
      <c r="J57" s="108">
        <f t="shared" ref="J57:N57" si="1217">I57/X57-1</f>
        <v>-0.16431500672565699</v>
      </c>
      <c r="K57" s="246">
        <v>292.45330000000001</v>
      </c>
      <c r="L57" s="108">
        <f t="shared" si="1217"/>
        <v>-0.221377181723377</v>
      </c>
      <c r="M57" s="246">
        <v>196.8723</v>
      </c>
      <c r="N57" s="108">
        <f t="shared" si="1217"/>
        <v>-0.29589940495307399</v>
      </c>
      <c r="O57" s="107">
        <f t="shared" si="4"/>
        <v>1754.0322000000001</v>
      </c>
      <c r="P57" s="108">
        <f t="shared" si="5"/>
        <v>-4.6283128003418897E-2</v>
      </c>
      <c r="Q57" s="108"/>
      <c r="R57" s="162">
        <v>399.04059999999998</v>
      </c>
      <c r="S57" s="199">
        <f t="shared" ref="S57:W57" si="1218">R57/AS57-1</f>
        <v>-2.9947034176423699E-2</v>
      </c>
      <c r="T57" s="249">
        <v>338.78910000000002</v>
      </c>
      <c r="U57" s="200">
        <f t="shared" si="1218"/>
        <v>-0.30722126465632998</v>
      </c>
      <c r="V57" s="267">
        <v>162.34870000000001</v>
      </c>
      <c r="W57" s="200">
        <f t="shared" si="1218"/>
        <v>7.8628566113451107E-2</v>
      </c>
      <c r="X57" s="267">
        <v>283.76409999999998</v>
      </c>
      <c r="Y57" s="200">
        <f t="shared" ref="Y57:AC57" si="1219">X57/AY57-1</f>
        <v>0.21818693850811999</v>
      </c>
      <c r="Z57" s="267">
        <v>375.60329999999999</v>
      </c>
      <c r="AA57" s="200">
        <f t="shared" si="1219"/>
        <v>0.181542988472193</v>
      </c>
      <c r="AB57" s="267">
        <v>279.60820000000001</v>
      </c>
      <c r="AC57" s="200">
        <f t="shared" si="1219"/>
        <v>-2.2864168123940199E-2</v>
      </c>
      <c r="AD57" s="267">
        <v>625.93629999999996</v>
      </c>
      <c r="AE57" s="200">
        <f t="shared" ref="AE57:AI57" si="1220">AD57/BE57-1</f>
        <v>0.28902540585779601</v>
      </c>
      <c r="AF57" s="267">
        <v>795.8587</v>
      </c>
      <c r="AG57" s="200">
        <f t="shared" si="1220"/>
        <v>3.1213480819587199E-2</v>
      </c>
      <c r="AH57" s="267">
        <v>275.50229999999999</v>
      </c>
      <c r="AI57" s="200">
        <f t="shared" si="1220"/>
        <v>9.0702972982067906E-2</v>
      </c>
      <c r="AJ57" s="267">
        <v>244.50129999999999</v>
      </c>
      <c r="AK57" s="200">
        <f t="shared" ref="AK57:AO57" si="1221">AJ57/BK57-1</f>
        <v>-0.34512205574334298</v>
      </c>
      <c r="AL57" s="267">
        <v>179.53280000000001</v>
      </c>
      <c r="AM57" s="200">
        <f t="shared" si="1221"/>
        <v>0.19448283020085599</v>
      </c>
      <c r="AN57" s="267">
        <v>161.62520000000001</v>
      </c>
      <c r="AO57" s="200">
        <f t="shared" si="1221"/>
        <v>8.6082106025673594E-2</v>
      </c>
      <c r="AP57" s="109">
        <f t="shared" si="14"/>
        <v>4122.1106</v>
      </c>
      <c r="AQ57" s="108">
        <f t="shared" si="15"/>
        <v>1.27275455680773E-2</v>
      </c>
      <c r="AR57" s="110"/>
      <c r="AS57" s="249">
        <v>411.3596</v>
      </c>
      <c r="AT57" s="199">
        <v>1.50896644095543</v>
      </c>
      <c r="AU57" s="250">
        <v>489.02929999999998</v>
      </c>
      <c r="AV57" s="200">
        <f t="shared" ref="AV57:AZ57" si="1222">AU57/BV57-1</f>
        <v>2.3520297757564701</v>
      </c>
      <c r="AW57" s="250">
        <v>150.51400000000001</v>
      </c>
      <c r="AX57" s="200">
        <f t="shared" si="1222"/>
        <v>-3.4639431279134499E-2</v>
      </c>
      <c r="AY57" s="213">
        <v>232.93969999999999</v>
      </c>
      <c r="AZ57" s="200">
        <f t="shared" si="1222"/>
        <v>-5.1070897243075203E-2</v>
      </c>
      <c r="BA57" s="251">
        <v>317.8922</v>
      </c>
      <c r="BB57" s="200">
        <f t="shared" ref="BB57:BF57" si="1223">BA57/CB57-1</f>
        <v>4.3607378639501898E-2</v>
      </c>
      <c r="BC57" s="166">
        <v>286.1508</v>
      </c>
      <c r="BD57" s="200">
        <f t="shared" si="1223"/>
        <v>0.20098714445801499</v>
      </c>
      <c r="BE57" s="166">
        <v>485.58879999999999</v>
      </c>
      <c r="BF57" s="200">
        <f t="shared" si="1223"/>
        <v>-0.14034706632244301</v>
      </c>
      <c r="BG57" s="166">
        <v>771.76909999999998</v>
      </c>
      <c r="BH57" s="200">
        <f t="shared" ref="BH57:BL57" si="1224">BG57/CH57-1</f>
        <v>-2.7538593823476201E-2</v>
      </c>
      <c r="BI57" s="166">
        <v>252.5915</v>
      </c>
      <c r="BJ57" s="200">
        <f t="shared" si="1224"/>
        <v>-3.57950271184604E-3</v>
      </c>
      <c r="BK57" s="166">
        <v>373.35399999999998</v>
      </c>
      <c r="BL57" s="200">
        <f t="shared" si="1224"/>
        <v>1.52568339771699E-2</v>
      </c>
      <c r="BM57" s="166">
        <v>150.30170000000001</v>
      </c>
      <c r="BN57" s="200">
        <f t="shared" si="415"/>
        <v>-0.45897449649741201</v>
      </c>
      <c r="BO57" s="166">
        <v>148.81489999999999</v>
      </c>
      <c r="BP57" s="200">
        <f t="shared" si="416"/>
        <v>0.23141600316429001</v>
      </c>
      <c r="BQ57" s="107">
        <f t="shared" si="24"/>
        <v>4070.3056000000001</v>
      </c>
      <c r="BR57" s="108">
        <f t="shared" si="399"/>
        <v>0.120524659079128</v>
      </c>
      <c r="BS57" s="165"/>
      <c r="BT57" s="249">
        <v>163.95580000000001</v>
      </c>
      <c r="BU57" s="200">
        <f t="shared" si="25"/>
        <v>0.27680991819204798</v>
      </c>
      <c r="BV57" s="249">
        <v>145.8905</v>
      </c>
      <c r="BW57" s="200">
        <f t="shared" si="26"/>
        <v>-6.7237442849388401E-2</v>
      </c>
      <c r="BX57" s="210">
        <v>155.91480000000001</v>
      </c>
      <c r="BY57" s="108">
        <f t="shared" si="27"/>
        <v>0.83967660634893704</v>
      </c>
      <c r="BZ57" s="167">
        <v>245.47640000000001</v>
      </c>
      <c r="CA57" s="108">
        <v>4.3828294257470901</v>
      </c>
      <c r="CB57" s="202">
        <v>304.60899999999998</v>
      </c>
      <c r="CC57" s="108">
        <f t="shared" si="29"/>
        <v>2.69738423256661</v>
      </c>
      <c r="CD57" s="202">
        <v>238.26300000000001</v>
      </c>
      <c r="CE57" s="108">
        <f t="shared" si="30"/>
        <v>3.62063131855659E-2</v>
      </c>
      <c r="CF57" s="246">
        <v>564.86609999999996</v>
      </c>
      <c r="CG57" s="108">
        <f t="shared" si="31"/>
        <v>-0.54634519733120301</v>
      </c>
      <c r="CH57" s="107">
        <v>793.62440000000004</v>
      </c>
      <c r="CI57" s="108">
        <f t="shared" si="33"/>
        <v>2.09023851282149E-2</v>
      </c>
      <c r="CJ57" s="107">
        <v>253.49889999999999</v>
      </c>
      <c r="CK57" s="108">
        <f t="shared" si="34"/>
        <v>0.69395426103179902</v>
      </c>
      <c r="CL57" s="107">
        <v>367.74340000000001</v>
      </c>
      <c r="CM57" s="108">
        <f t="shared" si="35"/>
        <v>2.6233625605095199</v>
      </c>
      <c r="CN57" s="107">
        <v>277.80889999999999</v>
      </c>
      <c r="CO57" s="108">
        <f t="shared" si="36"/>
        <v>5.3556559636700598</v>
      </c>
      <c r="CP57" s="168">
        <v>120.8486</v>
      </c>
      <c r="CQ57" s="108">
        <f t="shared" si="37"/>
        <v>2.1752461928133799</v>
      </c>
      <c r="CR57" s="169">
        <f t="shared" si="38"/>
        <v>3632.4998000000001</v>
      </c>
      <c r="CS57" s="108">
        <f t="shared" si="39"/>
        <v>0.178263242803787</v>
      </c>
      <c r="CT57" s="170">
        <f t="shared" si="40"/>
        <v>-0.56499377809710205</v>
      </c>
      <c r="CU57" s="170"/>
      <c r="CV57" s="252">
        <v>128.41050000000001</v>
      </c>
      <c r="CW57" s="249">
        <v>156.40690000000001</v>
      </c>
      <c r="CX57" s="249">
        <v>84.751199999999997</v>
      </c>
      <c r="CY57" s="249">
        <v>45.6036</v>
      </c>
      <c r="CZ57" s="386">
        <v>82.385000000000005</v>
      </c>
      <c r="DA57" s="210">
        <v>229.93780000000001</v>
      </c>
      <c r="DB57" s="210">
        <v>1245.1451999999999</v>
      </c>
      <c r="DC57" s="210">
        <v>777.37540000000001</v>
      </c>
      <c r="DD57" s="210">
        <v>149.64920000000001</v>
      </c>
      <c r="DE57" s="210">
        <v>101.4923</v>
      </c>
      <c r="DF57" s="210">
        <v>43.710500000000003</v>
      </c>
      <c r="DG57" s="210">
        <v>38.059600000000003</v>
      </c>
      <c r="DH57" s="213">
        <v>3082.9272000000001</v>
      </c>
      <c r="DI57" s="214">
        <v>5.4792332727472103E-2</v>
      </c>
      <c r="DJ57" s="173"/>
      <c r="DK57" s="385">
        <v>167.7467</v>
      </c>
      <c r="DL57" s="175">
        <f t="shared" si="1011"/>
        <v>-0.67468253044759896</v>
      </c>
      <c r="DM57" s="180">
        <v>115.94</v>
      </c>
      <c r="DN57" s="177"/>
      <c r="DO57" s="180">
        <v>162.65199999999999</v>
      </c>
      <c r="DP57" s="177">
        <f t="shared" si="43"/>
        <v>18.0682297772567</v>
      </c>
      <c r="DQ57" s="178">
        <f t="shared" si="44"/>
        <v>446.33870000000002</v>
      </c>
      <c r="DR57" s="180">
        <v>312.87</v>
      </c>
      <c r="DS57" s="177">
        <f t="shared" ref="DS57:DW57" si="1225">(DR57-ER57)/ER57</f>
        <v>4.6617806731813296</v>
      </c>
      <c r="DT57" s="180">
        <v>515.64</v>
      </c>
      <c r="DU57" s="177">
        <f t="shared" si="1225"/>
        <v>4.8930285714285704</v>
      </c>
      <c r="DV57" s="180">
        <v>300.70179999999999</v>
      </c>
      <c r="DW57" s="177">
        <f t="shared" si="1225"/>
        <v>3.0002900093122302</v>
      </c>
      <c r="DX57" s="180">
        <v>477.38229999999999</v>
      </c>
      <c r="DY57" s="177">
        <f t="shared" ref="DY57:EC57" si="1226">(DX57-EX57)/EX57</f>
        <v>6.1894924698795197</v>
      </c>
      <c r="DZ57" s="180">
        <v>105.3394</v>
      </c>
      <c r="EA57" s="177">
        <f t="shared" si="1226"/>
        <v>-0.73597162693936902</v>
      </c>
      <c r="EB57" s="180">
        <v>165.15119999999999</v>
      </c>
      <c r="EC57" s="177">
        <f t="shared" si="1226"/>
        <v>-0.55411539188422998</v>
      </c>
      <c r="ED57" s="180">
        <v>360.71859999999998</v>
      </c>
      <c r="EE57" s="177">
        <f t="shared" ref="EE57:EI57" si="1227">(ED57-FD57)/FD57</f>
        <v>0.34546288698246902</v>
      </c>
      <c r="EF57" s="180">
        <v>114.16670000000001</v>
      </c>
      <c r="EG57" s="177">
        <f t="shared" si="1227"/>
        <v>-0.638827269851313</v>
      </c>
      <c r="EH57" s="180">
        <v>124.4725</v>
      </c>
      <c r="EI57" s="177">
        <f t="shared" si="1227"/>
        <v>0.19773774814045</v>
      </c>
      <c r="EJ57" s="176">
        <f t="shared" si="225"/>
        <v>2922.7811999999999</v>
      </c>
      <c r="EK57" s="177">
        <f t="shared" si="52"/>
        <v>-0.12026506594894</v>
      </c>
      <c r="EL57" s="387">
        <v>1572</v>
      </c>
      <c r="EM57" s="177">
        <f t="shared" si="1015"/>
        <v>-1.27064803049555E-3</v>
      </c>
      <c r="EN57" s="180">
        <v>0</v>
      </c>
      <c r="EO57" s="177">
        <f t="shared" si="1016"/>
        <v>-1</v>
      </c>
      <c r="EP57" s="180">
        <v>8.5299999999999994</v>
      </c>
      <c r="EQ57" s="177">
        <f t="shared" si="1017"/>
        <v>-0.99536160957041897</v>
      </c>
      <c r="ER57" s="180">
        <v>55.26</v>
      </c>
      <c r="ES57" s="177">
        <f t="shared" si="1018"/>
        <v>-0.96557009345794398</v>
      </c>
      <c r="ET57" s="180">
        <v>87.5</v>
      </c>
      <c r="EU57" s="177">
        <f t="shared" si="1019"/>
        <v>-0.95323356493853595</v>
      </c>
      <c r="EV57" s="180">
        <v>75.17</v>
      </c>
      <c r="EW57" s="177">
        <f t="shared" si="1020"/>
        <v>-0.95591202346041004</v>
      </c>
      <c r="EX57" s="180">
        <v>66.400000000000006</v>
      </c>
      <c r="EY57" s="177">
        <f t="shared" si="1021"/>
        <v>-0.96273849607182904</v>
      </c>
      <c r="EZ57" s="180">
        <v>398.97</v>
      </c>
      <c r="FA57" s="177">
        <f t="shared" si="1022"/>
        <v>-0.77201714285714296</v>
      </c>
      <c r="FB57" s="180">
        <v>370.39</v>
      </c>
      <c r="FC57" s="177">
        <f t="shared" si="1023"/>
        <v>-0.802984042553192</v>
      </c>
      <c r="FD57" s="180">
        <v>268.10000000000002</v>
      </c>
      <c r="FE57" s="177">
        <f t="shared" ref="FE57:FI57" si="1228">(FD57-FU57)/FU57</f>
        <v>-0.84529717253317904</v>
      </c>
      <c r="FF57" s="180">
        <v>316.10000000000002</v>
      </c>
      <c r="FG57" s="177">
        <f t="shared" si="1228"/>
        <v>-0.79135313531353102</v>
      </c>
      <c r="FH57" s="180">
        <v>103.923</v>
      </c>
      <c r="FI57" s="177">
        <f t="shared" si="1228"/>
        <v>-0.95551241438356205</v>
      </c>
      <c r="FJ57" s="180">
        <f t="shared" si="67"/>
        <v>3322.3429999999998</v>
      </c>
      <c r="FK57" s="177">
        <f t="shared" si="1025"/>
        <v>-0.84766882164144897</v>
      </c>
      <c r="FL57" s="388">
        <v>1574</v>
      </c>
      <c r="FM57" s="388">
        <v>2220</v>
      </c>
      <c r="FN57" s="388">
        <v>1839</v>
      </c>
      <c r="FO57" s="388">
        <v>1605</v>
      </c>
      <c r="FP57" s="388">
        <v>1871</v>
      </c>
      <c r="FQ57" s="388">
        <v>1705</v>
      </c>
      <c r="FR57" s="323" t="s">
        <v>2752</v>
      </c>
      <c r="FS57" s="323" t="s">
        <v>2753</v>
      </c>
      <c r="FT57" s="323" t="s">
        <v>2754</v>
      </c>
      <c r="FU57" s="323" t="s">
        <v>2755</v>
      </c>
      <c r="FV57" s="184">
        <f t="shared" ref="FV57:FZ57" si="1229">(FU57-GW57)/GW57</f>
        <v>1.15540150202195E-3</v>
      </c>
      <c r="FW57" s="323" t="s">
        <v>2756</v>
      </c>
      <c r="FX57" s="184">
        <f t="shared" si="1229"/>
        <v>1.3218770654329099E-3</v>
      </c>
      <c r="FY57" s="323" t="s">
        <v>2757</v>
      </c>
      <c r="FZ57" s="184">
        <f t="shared" si="1229"/>
        <v>-5.0020333468889802E-2</v>
      </c>
      <c r="GA57" s="185">
        <f t="shared" si="1027"/>
        <v>21810</v>
      </c>
      <c r="GB57" s="324">
        <f t="shared" si="1028"/>
        <v>-4.5641259698767696E-3</v>
      </c>
      <c r="GC57" s="186"/>
      <c r="GD57" s="152"/>
      <c r="GE57" s="96">
        <v>1572</v>
      </c>
      <c r="GF57" s="177">
        <f t="shared" ref="GF57:GJ57" si="1230">(GE57-HH57)/HH57</f>
        <v>6.3653723742839005E-4</v>
      </c>
      <c r="GG57" s="181">
        <v>2149</v>
      </c>
      <c r="GH57" s="177">
        <f t="shared" si="1230"/>
        <v>-3.0234657039711201E-2</v>
      </c>
      <c r="GI57" s="181">
        <v>1875</v>
      </c>
      <c r="GJ57" s="177">
        <f t="shared" si="1230"/>
        <v>1.06780565936999E-3</v>
      </c>
      <c r="GK57" s="181">
        <v>1605</v>
      </c>
      <c r="GL57" s="177">
        <f t="shared" si="1030"/>
        <v>6.2344139650872795E-4</v>
      </c>
      <c r="GM57" s="181">
        <v>1871</v>
      </c>
      <c r="GN57" s="177">
        <f t="shared" si="1031"/>
        <v>0.16645885286782999</v>
      </c>
      <c r="GO57" s="257">
        <v>1705</v>
      </c>
      <c r="GP57" s="177">
        <f t="shared" ref="GP57:GT57" si="1231">(GO57-HS57)/HS57</f>
        <v>0</v>
      </c>
      <c r="GQ57" s="181">
        <v>1782</v>
      </c>
      <c r="GR57" s="177">
        <f t="shared" si="1231"/>
        <v>1.12359550561798E-3</v>
      </c>
      <c r="GS57" s="181">
        <v>1750</v>
      </c>
      <c r="GT57" s="177">
        <f t="shared" si="1231"/>
        <v>1.1441647597254E-3</v>
      </c>
      <c r="GU57" s="181">
        <v>1898</v>
      </c>
      <c r="GV57" s="177">
        <f t="shared" ref="GV57:GZ57" si="1232">(GU57-HY57)/HY57</f>
        <v>0</v>
      </c>
      <c r="GW57" s="181">
        <v>1731</v>
      </c>
      <c r="GX57" s="177">
        <f t="shared" si="1232"/>
        <v>0</v>
      </c>
      <c r="GY57" s="181">
        <v>1513</v>
      </c>
      <c r="GZ57" s="177">
        <f t="shared" si="1232"/>
        <v>0</v>
      </c>
      <c r="HA57" s="181">
        <v>2459</v>
      </c>
      <c r="HB57" s="177">
        <f t="shared" si="1034"/>
        <v>0</v>
      </c>
      <c r="HC57" s="187">
        <f t="shared" si="1035"/>
        <v>21910</v>
      </c>
      <c r="HD57" s="181">
        <f t="shared" si="1036"/>
        <v>21910</v>
      </c>
      <c r="HE57" s="154"/>
      <c r="HF57" s="173"/>
      <c r="HG57" s="269"/>
      <c r="HH57" s="96">
        <v>1571</v>
      </c>
      <c r="HI57" s="151">
        <f t="shared" ref="HI57:HM57" si="1233">(HH57-IJ57)/IJ57</f>
        <v>1.02893890675241E-2</v>
      </c>
      <c r="HJ57" s="190">
        <v>2216</v>
      </c>
      <c r="HK57" s="151">
        <f t="shared" si="1233"/>
        <v>1.00273473108478E-2</v>
      </c>
      <c r="HL57" s="190">
        <v>1873</v>
      </c>
      <c r="HM57" s="193">
        <f t="shared" si="1233"/>
        <v>9.7035040431266793E-3</v>
      </c>
      <c r="HN57" s="258">
        <v>1604</v>
      </c>
      <c r="HO57" s="259">
        <f t="shared" si="1038"/>
        <v>1.00755667506297E-2</v>
      </c>
      <c r="HP57" s="258">
        <v>1604</v>
      </c>
      <c r="HQ57" s="259">
        <f t="shared" si="1039"/>
        <v>1.00755667506297E-2</v>
      </c>
      <c r="HR57" s="193"/>
      <c r="HS57" s="258">
        <v>1705</v>
      </c>
      <c r="HT57" s="259">
        <f t="shared" ref="HT57:HX57" si="1234">(HS57-IT57)/IT57</f>
        <v>1.00710900473934E-2</v>
      </c>
      <c r="HU57" s="258">
        <v>1780</v>
      </c>
      <c r="HV57" s="259">
        <f t="shared" si="1234"/>
        <v>1.0215664018161199E-2</v>
      </c>
      <c r="HW57" s="258">
        <v>1748</v>
      </c>
      <c r="HX57" s="192">
        <f t="shared" si="1234"/>
        <v>9.8209127671866001E-3</v>
      </c>
      <c r="HY57" s="258">
        <v>1898</v>
      </c>
      <c r="HZ57" s="195">
        <f t="shared" ref="HZ57:ID57" si="1235">(HY57-IZ57)/IZ57</f>
        <v>1.0111761575305999E-2</v>
      </c>
      <c r="IA57" s="258">
        <v>1731</v>
      </c>
      <c r="IB57" s="281">
        <f t="shared" si="1235"/>
        <v>9.9183197199533297E-3</v>
      </c>
      <c r="IC57" s="258">
        <v>1513</v>
      </c>
      <c r="ID57" s="71">
        <f t="shared" si="1235"/>
        <v>1.00133511348465E-2</v>
      </c>
      <c r="IE57" s="350">
        <v>2459</v>
      </c>
      <c r="IF57" s="71">
        <f t="shared" si="1042"/>
        <v>9.8562628336755706E-3</v>
      </c>
      <c r="IG57" s="150">
        <f t="shared" si="1043"/>
        <v>21702</v>
      </c>
      <c r="IH57" s="238"/>
      <c r="II57" s="152"/>
      <c r="IJ57" s="96">
        <v>1555</v>
      </c>
      <c r="IK57" s="177">
        <f t="shared" si="1044"/>
        <v>9.9671578993367795E-3</v>
      </c>
      <c r="IL57" s="181">
        <v>2194</v>
      </c>
      <c r="IM57" s="177">
        <f t="shared" si="1045"/>
        <v>9.9938682116596008E-3</v>
      </c>
      <c r="IN57" s="181">
        <v>1855</v>
      </c>
      <c r="IO57" s="154">
        <f t="shared" si="1046"/>
        <v>2.0255832084659399E-2</v>
      </c>
      <c r="IP57" s="294">
        <v>1588</v>
      </c>
      <c r="IQ57" s="177">
        <f t="shared" si="1047"/>
        <v>3.0195147798178501E-2</v>
      </c>
      <c r="IR57" s="294">
        <v>1588</v>
      </c>
      <c r="IS57" s="177">
        <f t="shared" si="1048"/>
        <v>-0.116186005430213</v>
      </c>
      <c r="IT57" s="294">
        <v>1688</v>
      </c>
      <c r="IU57" s="177">
        <f t="shared" si="1049"/>
        <v>3.01333769496064E-2</v>
      </c>
      <c r="IV57" s="294">
        <v>1762</v>
      </c>
      <c r="IW57" s="126">
        <f t="shared" si="1050"/>
        <v>1.3787141772479101E-2</v>
      </c>
      <c r="IX57" s="261">
        <v>1731</v>
      </c>
      <c r="IY57" s="177">
        <f t="shared" si="1051"/>
        <v>1.9891827450732098E-2</v>
      </c>
      <c r="IZ57" s="261">
        <v>1879</v>
      </c>
      <c r="JA57" s="154">
        <f t="shared" si="1052"/>
        <v>2.0151560354726601E-2</v>
      </c>
      <c r="JB57" s="261">
        <v>1714</v>
      </c>
      <c r="JC57" s="151">
        <f t="shared" si="1053"/>
        <v>1.9954769452469E-2</v>
      </c>
      <c r="JD57" s="261">
        <v>1498</v>
      </c>
      <c r="JE57" s="151">
        <f t="shared" si="1054"/>
        <v>1.9806694690732499E-2</v>
      </c>
      <c r="JF57" s="261">
        <v>2435</v>
      </c>
      <c r="JG57" s="154">
        <f t="shared" si="1055"/>
        <v>2.01261484650706E-2</v>
      </c>
      <c r="JH57" s="181">
        <v>21320.443933901999</v>
      </c>
      <c r="JI57" s="181">
        <v>1539.6540252202799</v>
      </c>
      <c r="JJ57" s="181">
        <v>2172.29041586638</v>
      </c>
      <c r="JK57" s="181">
        <v>1818.1714249157801</v>
      </c>
      <c r="JL57" s="181">
        <v>1541.4555226687</v>
      </c>
      <c r="JM57" s="181">
        <v>1796.7581524582999</v>
      </c>
      <c r="JN57" s="181">
        <v>1638.62276261589</v>
      </c>
      <c r="JO57" s="181">
        <v>1738.0374315256799</v>
      </c>
      <c r="JP57" s="181">
        <v>1697.23881828401</v>
      </c>
      <c r="JQ57" s="181">
        <v>1841.8831799332199</v>
      </c>
      <c r="JR57" s="181">
        <v>1680.4666749292301</v>
      </c>
      <c r="JS57" s="181">
        <v>1468.9058306822401</v>
      </c>
      <c r="JT57" s="181">
        <v>2386.95969480227</v>
      </c>
    </row>
    <row r="58" spans="1:280" s="50" customFormat="1">
      <c r="A58" s="49"/>
      <c r="B58" s="49"/>
      <c r="C58" s="389"/>
      <c r="D58" s="61"/>
      <c r="E58" s="389"/>
      <c r="F58" s="61"/>
      <c r="G58" s="389"/>
      <c r="H58" s="61"/>
      <c r="I58" s="389"/>
      <c r="J58" s="61"/>
      <c r="K58" s="389"/>
      <c r="L58" s="61"/>
      <c r="M58" s="389"/>
      <c r="N58" s="61"/>
      <c r="O58" s="389"/>
      <c r="P58" s="61"/>
      <c r="Q58" s="61"/>
      <c r="R58" s="389"/>
      <c r="S58" s="61"/>
      <c r="T58" s="389"/>
      <c r="U58" s="61"/>
      <c r="W58" s="61"/>
      <c r="Y58" s="61"/>
      <c r="AA58" s="61"/>
      <c r="AC58" s="61"/>
      <c r="AE58" s="61"/>
      <c r="AG58" s="61"/>
      <c r="AI58" s="61"/>
      <c r="AK58" s="61"/>
      <c r="AM58" s="61"/>
      <c r="AO58" s="61"/>
      <c r="AQ58" s="61"/>
      <c r="AR58" s="389"/>
      <c r="AT58" s="61"/>
      <c r="AV58" s="61"/>
      <c r="AX58" s="61"/>
      <c r="AZ58" s="61"/>
      <c r="BB58" s="61"/>
      <c r="BD58" s="61"/>
      <c r="BF58" s="61"/>
      <c r="BG58" s="390"/>
      <c r="BH58" s="61"/>
      <c r="BI58" s="390"/>
      <c r="BJ58" s="61"/>
      <c r="BK58" s="61"/>
      <c r="BL58" s="61"/>
      <c r="BM58" s="61"/>
      <c r="BN58" s="61"/>
      <c r="BO58" s="61"/>
      <c r="BP58" s="61"/>
      <c r="BQ58" s="389"/>
      <c r="BX58" s="391"/>
      <c r="BZ58" s="391"/>
      <c r="CB58" s="391"/>
      <c r="CD58" s="391"/>
      <c r="CJ58" s="390"/>
      <c r="CL58" s="390"/>
      <c r="CN58" s="392"/>
      <c r="DF58" s="393"/>
      <c r="DI58" s="393"/>
      <c r="DK58" s="393"/>
      <c r="DM58" s="393"/>
      <c r="DP58" s="393"/>
      <c r="DR58" s="393"/>
      <c r="DT58" s="393"/>
      <c r="DV58" s="393"/>
      <c r="DX58" s="393"/>
      <c r="DZ58" s="393"/>
      <c r="EB58" s="393"/>
      <c r="ED58" s="393"/>
      <c r="EH58" s="393"/>
      <c r="EI58" s="61"/>
      <c r="EJ58" s="393"/>
      <c r="EK58" s="61"/>
      <c r="EL58" s="393"/>
      <c r="EM58" s="61"/>
      <c r="EN58" s="393"/>
      <c r="EO58" s="61"/>
      <c r="EP58" s="393"/>
      <c r="EQ58" s="61"/>
      <c r="ER58" s="393"/>
      <c r="ES58" s="61"/>
      <c r="ET58" s="393"/>
      <c r="EU58" s="61"/>
      <c r="EV58" s="393"/>
      <c r="EW58" s="61"/>
      <c r="EX58" s="61"/>
      <c r="EY58" s="61"/>
      <c r="EZ58" s="61"/>
      <c r="FA58" s="61"/>
      <c r="FB58" s="61"/>
      <c r="FC58" s="61"/>
      <c r="FD58" s="393"/>
      <c r="FE58" s="61"/>
      <c r="FL58" s="394"/>
      <c r="FM58" s="394"/>
      <c r="FN58" s="394"/>
      <c r="FO58" s="394"/>
      <c r="FP58" s="394"/>
      <c r="FQ58" s="394"/>
      <c r="FR58" s="394"/>
      <c r="FS58" s="394"/>
      <c r="FT58" s="394"/>
      <c r="GP58" s="186"/>
      <c r="GQ58" s="186"/>
      <c r="GR58" s="186"/>
      <c r="GS58" s="186"/>
      <c r="GT58" s="186"/>
      <c r="GU58" s="186"/>
      <c r="GV58" s="186"/>
    </row>
  </sheetData>
  <mergeCells count="237">
    <mergeCell ref="FU2:FU3"/>
    <mergeCell ref="FV2:FV3"/>
    <mergeCell ref="FW2:FW3"/>
    <mergeCell ref="FX2:FX3"/>
    <mergeCell ref="FY2:FY3"/>
    <mergeCell ref="FZ2:FZ3"/>
    <mergeCell ref="GA2:GA3"/>
    <mergeCell ref="GB2:GB3"/>
    <mergeCell ref="GD38:GD39"/>
    <mergeCell ref="FL2:FL3"/>
    <mergeCell ref="FM2:FM3"/>
    <mergeCell ref="FN2:FN3"/>
    <mergeCell ref="FO2:FO3"/>
    <mergeCell ref="FP2:FP3"/>
    <mergeCell ref="FQ2:FQ3"/>
    <mergeCell ref="FR2:FR3"/>
    <mergeCell ref="FS2:FS3"/>
    <mergeCell ref="FT2:FT3"/>
    <mergeCell ref="FC2:FC3"/>
    <mergeCell ref="FD2:FD3"/>
    <mergeCell ref="FE2:FE3"/>
    <mergeCell ref="FF2:FF3"/>
    <mergeCell ref="FG2:FG3"/>
    <mergeCell ref="FH2:FH3"/>
    <mergeCell ref="FI2:FI3"/>
    <mergeCell ref="FJ2:FJ3"/>
    <mergeCell ref="FK2:FK3"/>
    <mergeCell ref="ET2:ET3"/>
    <mergeCell ref="EU2:EU3"/>
    <mergeCell ref="EV2:EV3"/>
    <mergeCell ref="EW2:EW3"/>
    <mergeCell ref="EX2:EX3"/>
    <mergeCell ref="EY2:EY3"/>
    <mergeCell ref="EZ2:EZ3"/>
    <mergeCell ref="FA2:FA3"/>
    <mergeCell ref="FB2:FB3"/>
    <mergeCell ref="EK2:EK3"/>
    <mergeCell ref="EL2:EL3"/>
    <mergeCell ref="EM2:EM3"/>
    <mergeCell ref="EN2:EN3"/>
    <mergeCell ref="EO2:EO3"/>
    <mergeCell ref="EP2:EP3"/>
    <mergeCell ref="EQ2:EQ3"/>
    <mergeCell ref="ER2:ER3"/>
    <mergeCell ref="ES2:ES3"/>
    <mergeCell ref="EB2:EB3"/>
    <mergeCell ref="EC2:EC3"/>
    <mergeCell ref="ED2:ED3"/>
    <mergeCell ref="EE2:EE3"/>
    <mergeCell ref="EF2:EF3"/>
    <mergeCell ref="EG2:EG3"/>
    <mergeCell ref="EH2:EH3"/>
    <mergeCell ref="EI2:EI3"/>
    <mergeCell ref="EJ2:EJ3"/>
    <mergeCell ref="DS2:DS3"/>
    <mergeCell ref="DT2:DT3"/>
    <mergeCell ref="DU2:DU3"/>
    <mergeCell ref="DV2:DV3"/>
    <mergeCell ref="DW2:DW3"/>
    <mergeCell ref="DX2:DX3"/>
    <mergeCell ref="DY2:DY3"/>
    <mergeCell ref="DZ2:DZ3"/>
    <mergeCell ref="EA2:EA3"/>
    <mergeCell ref="DI2:DI3"/>
    <mergeCell ref="DK2:DK3"/>
    <mergeCell ref="DL2:DL3"/>
    <mergeCell ref="DM2:DM3"/>
    <mergeCell ref="DN2:DN3"/>
    <mergeCell ref="DO2:DO3"/>
    <mergeCell ref="DP2:DP3"/>
    <mergeCell ref="DQ2:DQ3"/>
    <mergeCell ref="DR2:DR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CO2:CO3"/>
    <mergeCell ref="CP2:CP3"/>
    <mergeCell ref="CQ2:CQ3"/>
    <mergeCell ref="CR2:CR3"/>
    <mergeCell ref="CS2:CS3"/>
    <mergeCell ref="CV2:CV3"/>
    <mergeCell ref="CW2:CW3"/>
    <mergeCell ref="CX2:CX3"/>
    <mergeCell ref="CY2:CY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AL2:AL3"/>
    <mergeCell ref="AM2:AM3"/>
    <mergeCell ref="AN2:AN3"/>
    <mergeCell ref="AO2:AO3"/>
    <mergeCell ref="AP2:AP3"/>
    <mergeCell ref="AQ2:AQ3"/>
    <mergeCell ref="AS2:AS3"/>
    <mergeCell ref="AT2:AT3"/>
    <mergeCell ref="AU2:AU3"/>
    <mergeCell ref="A50:A51"/>
    <mergeCell ref="A52:A53"/>
    <mergeCell ref="A54:A55"/>
    <mergeCell ref="A56:A57"/>
    <mergeCell ref="B2:B3"/>
    <mergeCell ref="C2:C3"/>
    <mergeCell ref="D2:D3"/>
    <mergeCell ref="E2:E3"/>
    <mergeCell ref="F2:F3"/>
    <mergeCell ref="A22:A25"/>
    <mergeCell ref="A26:A27"/>
    <mergeCell ref="A28:A31"/>
    <mergeCell ref="A32:A35"/>
    <mergeCell ref="A36:A37"/>
    <mergeCell ref="A38:A41"/>
    <mergeCell ref="A42:A43"/>
    <mergeCell ref="A44:A47"/>
    <mergeCell ref="A48:A49"/>
    <mergeCell ref="JB2:JC2"/>
    <mergeCell ref="JD2:JE2"/>
    <mergeCell ref="JF2:JG2"/>
    <mergeCell ref="A2:A3"/>
    <mergeCell ref="A4:A7"/>
    <mergeCell ref="A8:A9"/>
    <mergeCell ref="A10:A13"/>
    <mergeCell ref="A14:A17"/>
    <mergeCell ref="A18:A21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R2:R3"/>
    <mergeCell ref="S2:S3"/>
    <mergeCell ref="T2:T3"/>
    <mergeCell ref="U2:U3"/>
    <mergeCell ref="V2:V3"/>
    <mergeCell ref="IJ2:IK2"/>
    <mergeCell ref="IL2:IM2"/>
    <mergeCell ref="IN2:IO2"/>
    <mergeCell ref="IP2:IQ2"/>
    <mergeCell ref="IR2:IS2"/>
    <mergeCell ref="IT2:IU2"/>
    <mergeCell ref="IV2:IW2"/>
    <mergeCell ref="IX2:IY2"/>
    <mergeCell ref="IZ2:JA2"/>
    <mergeCell ref="HP2:HQ2"/>
    <mergeCell ref="HS2:HT2"/>
    <mergeCell ref="HU2:HV2"/>
    <mergeCell ref="HW2:HX2"/>
    <mergeCell ref="HY2:HZ2"/>
    <mergeCell ref="IA2:IB2"/>
    <mergeCell ref="IC2:ID2"/>
    <mergeCell ref="IE2:IF2"/>
    <mergeCell ref="IG2:IH2"/>
    <mergeCell ref="GU2:GV2"/>
    <mergeCell ref="GW2:GX2"/>
    <mergeCell ref="GY2:GZ2"/>
    <mergeCell ref="HA2:HB2"/>
    <mergeCell ref="HD2:HE2"/>
    <mergeCell ref="HH2:HI2"/>
    <mergeCell ref="HJ2:HK2"/>
    <mergeCell ref="HL2:HM2"/>
    <mergeCell ref="HN2:HO2"/>
    <mergeCell ref="A1:B1"/>
    <mergeCell ref="GE2:GF2"/>
    <mergeCell ref="GG2:GH2"/>
    <mergeCell ref="GI2:GJ2"/>
    <mergeCell ref="GK2:GL2"/>
    <mergeCell ref="GM2:GN2"/>
    <mergeCell ref="GO2:GP2"/>
    <mergeCell ref="GQ2:GR2"/>
    <mergeCell ref="GS2:GT2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</mergeCells>
  <phoneticPr fontId="3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G188"/>
  <sheetViews>
    <sheetView workbookViewId="0">
      <selection sqref="A1:B1"/>
    </sheetView>
  </sheetViews>
  <sheetFormatPr defaultColWidth="9" defaultRowHeight="14.4"/>
  <cols>
    <col min="1" max="1" width="7.44140625" style="22" customWidth="1"/>
    <col min="2" max="2" width="23.109375" style="24" customWidth="1"/>
    <col min="3" max="3" width="11.77734375" style="21" customWidth="1"/>
    <col min="4" max="4" width="8.88671875" style="21" customWidth="1"/>
    <col min="5" max="5" width="11.77734375" style="21" customWidth="1"/>
    <col min="6" max="6" width="8.88671875" style="21" customWidth="1"/>
    <col min="7" max="7" width="11.77734375" style="21" customWidth="1"/>
    <col min="8" max="8" width="8.88671875" style="21" customWidth="1"/>
    <col min="9" max="9" width="11.77734375" style="21" customWidth="1"/>
    <col min="10" max="10" width="8.88671875" style="21" customWidth="1"/>
    <col min="11" max="11" width="11.77734375" style="21" customWidth="1"/>
    <col min="12" max="12" width="8.88671875" style="21" customWidth="1"/>
    <col min="13" max="13" width="11.77734375" style="21" customWidth="1"/>
    <col min="14" max="14" width="8.88671875" style="21" customWidth="1"/>
    <col min="15" max="15" width="11.77734375" style="25" customWidth="1"/>
    <col min="16" max="16" width="8.88671875" style="25" customWidth="1"/>
    <col min="17" max="17" width="10.5546875" style="21" customWidth="1"/>
    <col min="18" max="18" width="10.77734375" style="21" customWidth="1"/>
    <col min="19" max="19" width="10.5546875" style="21" customWidth="1"/>
    <col min="20" max="20" width="11.77734375" style="21" customWidth="1"/>
    <col min="21" max="21" width="8.33203125" style="21" customWidth="1"/>
    <col min="22" max="22" width="10.77734375" style="21" customWidth="1"/>
    <col min="23" max="23" width="11" style="21" customWidth="1"/>
    <col min="24" max="24" width="10.44140625" style="21" customWidth="1"/>
    <col min="25" max="25" width="10.88671875" style="21" customWidth="1"/>
    <col min="26" max="26" width="10.44140625" style="21" customWidth="1"/>
    <col min="27" max="27" width="10.88671875" style="21" customWidth="1"/>
    <col min="28" max="28" width="10.44140625" style="21" customWidth="1"/>
    <col min="29" max="29" width="10.88671875" style="21" customWidth="1"/>
    <col min="30" max="30" width="10.44140625" style="21" customWidth="1"/>
    <col min="31" max="31" width="10.88671875" style="21" customWidth="1"/>
    <col min="32" max="32" width="10.44140625" style="21" customWidth="1"/>
    <col min="33" max="33" width="10.88671875" style="21" customWidth="1"/>
    <col min="34" max="34" width="10.44140625" style="21" customWidth="1"/>
    <col min="35" max="35" width="10.88671875" style="21" customWidth="1"/>
    <col min="36" max="36" width="10.44140625" style="21" customWidth="1"/>
    <col min="37" max="37" width="10.88671875" style="21" customWidth="1"/>
    <col min="38" max="38" width="10.44140625" style="21" customWidth="1"/>
    <col min="39" max="39" width="10.88671875" style="21" customWidth="1"/>
    <col min="40" max="40" width="10.44140625" style="21" customWidth="1"/>
    <col min="41" max="41" width="10.88671875" style="21" customWidth="1"/>
    <col min="42" max="42" width="13.109375" style="21" customWidth="1"/>
    <col min="43" max="43" width="11.21875" style="21" customWidth="1"/>
    <col min="44" max="44" width="6.77734375" style="21" customWidth="1"/>
    <col min="45" max="45" width="13.77734375" style="21" customWidth="1"/>
    <col min="46" max="46" width="12" style="21" customWidth="1"/>
    <col min="47" max="47" width="10.77734375" style="21" hidden="1" customWidth="1"/>
    <col min="48" max="48" width="12.21875" style="21" customWidth="1"/>
    <col min="49" max="49" width="8.88671875" style="21" hidden="1" customWidth="1"/>
    <col min="50" max="50" width="11.5546875" style="21" customWidth="1"/>
    <col min="51" max="51" width="10" style="21" hidden="1" customWidth="1"/>
    <col min="52" max="52" width="12.77734375" style="21" customWidth="1"/>
    <col min="53" max="53" width="9.88671875" style="21" hidden="1" customWidth="1"/>
    <col min="54" max="54" width="12.109375" style="21" customWidth="1"/>
    <col min="55" max="55" width="10.77734375" style="21" hidden="1" customWidth="1"/>
    <col min="56" max="56" width="12.21875" style="21" customWidth="1"/>
    <col min="57" max="57" width="13.109375" style="21" hidden="1" customWidth="1"/>
    <col min="58" max="58" width="13" style="21" customWidth="1"/>
    <col min="59" max="59" width="13.109375" style="21" hidden="1" customWidth="1"/>
    <col min="60" max="60" width="17" style="21" customWidth="1"/>
    <col min="61" max="61" width="13.109375" style="21" customWidth="1"/>
    <col min="62" max="62" width="17" style="21" customWidth="1"/>
    <col min="63" max="65" width="13.109375" style="21" customWidth="1"/>
    <col min="66" max="66" width="13.88671875" style="21" customWidth="1"/>
    <col min="67" max="75" width="14" style="21" customWidth="1"/>
    <col min="76" max="76" width="13.109375" style="21" customWidth="1"/>
    <col min="77" max="77" width="12.77734375" style="21"/>
    <col min="78" max="79" width="14" style="21"/>
    <col min="80" max="80" width="12.77734375" style="21"/>
    <col min="81" max="82" width="14" style="21"/>
    <col min="83" max="83" width="12.77734375" style="21"/>
    <col min="84" max="85" width="14" style="21"/>
    <col min="86" max="16384" width="9" style="21"/>
  </cols>
  <sheetData>
    <row r="1" spans="1:85" ht="50.55" customHeight="1">
      <c r="A1" s="460" t="s">
        <v>2758</v>
      </c>
      <c r="B1" s="460"/>
      <c r="D1" s="477"/>
      <c r="F1" s="477"/>
      <c r="H1" s="477"/>
      <c r="J1" s="477"/>
      <c r="L1" s="477"/>
      <c r="N1" s="477"/>
      <c r="O1" s="26">
        <f>O5-([1]网约车!O5-[1]网约车!O7)-([1]出租!O5-[1]出租!O7)-([1]公交!O5-[1]公交!O7)-[1]班线包车!O4</f>
        <v>0</v>
      </c>
      <c r="P1" s="482"/>
      <c r="Q1" s="26"/>
      <c r="S1" s="477"/>
      <c r="U1" s="477"/>
      <c r="W1" s="477"/>
      <c r="Y1" s="477"/>
      <c r="AA1" s="477"/>
      <c r="AC1" s="477"/>
      <c r="AE1" s="477"/>
      <c r="AG1" s="477"/>
      <c r="AI1" s="477"/>
      <c r="AK1" s="477"/>
      <c r="AM1" s="477"/>
      <c r="AO1" s="477"/>
      <c r="AP1" s="26">
        <f>AP5-([1]网约车!AP5-[1]网约车!AP7)-([1]出租!AP5-[1]出租!AP7)-([1]公交!AP5-[1]公交!AP7)-[1]班线包车!AP4</f>
        <v>0</v>
      </c>
      <c r="AQ1" s="26"/>
      <c r="AR1" s="26"/>
      <c r="AS1" s="26"/>
      <c r="AU1" s="477"/>
      <c r="AW1" s="477"/>
      <c r="AY1" s="477"/>
      <c r="BA1" s="477"/>
      <c r="BC1" s="477"/>
      <c r="BE1" s="477"/>
      <c r="BG1" s="477"/>
      <c r="BI1" s="477"/>
      <c r="BK1" s="477"/>
      <c r="BL1" s="26"/>
      <c r="BM1" s="26"/>
      <c r="BX1" s="26"/>
    </row>
    <row r="2" spans="1:85" ht="40.5" customHeight="1">
      <c r="A2" s="461" t="s">
        <v>2759</v>
      </c>
      <c r="B2" s="461"/>
      <c r="D2" s="477"/>
      <c r="F2" s="477"/>
      <c r="H2" s="477"/>
      <c r="J2" s="477"/>
      <c r="L2" s="477"/>
      <c r="N2" s="477"/>
      <c r="O2" s="26">
        <f>O99-[1]网约车!O6+[1]网约车!O8-[1]出租!O6+[1]出租!O8-[1]公交!O6+[1]公交!O8-[1]班线包车!O5</f>
        <v>0</v>
      </c>
      <c r="P2" s="482"/>
      <c r="Q2" s="26"/>
      <c r="S2" s="477"/>
      <c r="U2" s="477"/>
      <c r="W2" s="477"/>
      <c r="Y2" s="477"/>
      <c r="AA2" s="477"/>
      <c r="AC2" s="477"/>
      <c r="AE2" s="477"/>
      <c r="AG2" s="477"/>
      <c r="AI2" s="477"/>
      <c r="AK2" s="477"/>
      <c r="AM2" s="477"/>
      <c r="AO2" s="477"/>
      <c r="AP2" s="26">
        <f>AP99-[1]网约车!AP6+[1]网约车!AP8-[1]出租!AP6+[1]出租!AP8-[1]公交!AP6+[1]公交!AP8-[1]班线包车!AP5</f>
        <v>0</v>
      </c>
      <c r="AQ2" s="26"/>
      <c r="AR2" s="26"/>
      <c r="AS2" s="26"/>
      <c r="AU2" s="477"/>
      <c r="AW2" s="477"/>
      <c r="AY2" s="477"/>
      <c r="BA2" s="477"/>
      <c r="BC2" s="477"/>
      <c r="BE2" s="477"/>
      <c r="BG2" s="477"/>
      <c r="BI2" s="477"/>
      <c r="BK2" s="477"/>
      <c r="BL2" s="26"/>
      <c r="BM2" s="26"/>
      <c r="BX2" s="26"/>
    </row>
    <row r="3" spans="1:85" ht="28.05" customHeight="1">
      <c r="A3" s="463" t="s">
        <v>2429</v>
      </c>
      <c r="B3" s="473" t="s">
        <v>2430</v>
      </c>
      <c r="C3" s="475" t="s">
        <v>2431</v>
      </c>
      <c r="D3" s="478" t="s">
        <v>2760</v>
      </c>
      <c r="E3" s="475" t="s">
        <v>2433</v>
      </c>
      <c r="F3" s="478" t="s">
        <v>2761</v>
      </c>
      <c r="G3" s="475" t="s">
        <v>2435</v>
      </c>
      <c r="H3" s="478" t="s">
        <v>2762</v>
      </c>
      <c r="I3" s="475" t="s">
        <v>2437</v>
      </c>
      <c r="J3" s="478" t="s">
        <v>2763</v>
      </c>
      <c r="K3" s="475" t="s">
        <v>2439</v>
      </c>
      <c r="L3" s="478" t="s">
        <v>2764</v>
      </c>
      <c r="M3" s="475" t="s">
        <v>2441</v>
      </c>
      <c r="N3" s="478" t="s">
        <v>2765</v>
      </c>
      <c r="O3" s="480" t="s">
        <v>2457</v>
      </c>
      <c r="P3" s="483" t="s">
        <v>2458</v>
      </c>
      <c r="Q3" s="27"/>
      <c r="R3" s="475" t="s">
        <v>2445</v>
      </c>
      <c r="S3" s="478" t="s">
        <v>2519</v>
      </c>
      <c r="T3" s="475" t="s">
        <v>2446</v>
      </c>
      <c r="U3" s="478" t="s">
        <v>2519</v>
      </c>
      <c r="V3" s="475" t="s">
        <v>2447</v>
      </c>
      <c r="W3" s="478" t="s">
        <v>2519</v>
      </c>
      <c r="X3" s="475" t="s">
        <v>2448</v>
      </c>
      <c r="Y3" s="478" t="s">
        <v>2519</v>
      </c>
      <c r="Z3" s="475" t="s">
        <v>2449</v>
      </c>
      <c r="AA3" s="478" t="s">
        <v>2519</v>
      </c>
      <c r="AB3" s="475" t="s">
        <v>2450</v>
      </c>
      <c r="AC3" s="478" t="s">
        <v>2519</v>
      </c>
      <c r="AD3" s="475" t="s">
        <v>2766</v>
      </c>
      <c r="AE3" s="478" t="s">
        <v>2519</v>
      </c>
      <c r="AF3" s="475" t="s">
        <v>2767</v>
      </c>
      <c r="AG3" s="478" t="s">
        <v>2519</v>
      </c>
      <c r="AH3" s="475" t="s">
        <v>2768</v>
      </c>
      <c r="AI3" s="478" t="s">
        <v>2519</v>
      </c>
      <c r="AJ3" s="475" t="s">
        <v>2769</v>
      </c>
      <c r="AK3" s="478" t="s">
        <v>2519</v>
      </c>
      <c r="AL3" s="475" t="s">
        <v>2770</v>
      </c>
      <c r="AM3" s="478" t="s">
        <v>2519</v>
      </c>
      <c r="AN3" s="475" t="s">
        <v>2771</v>
      </c>
      <c r="AO3" s="478" t="s">
        <v>2519</v>
      </c>
      <c r="AP3" s="478" t="s">
        <v>2772</v>
      </c>
      <c r="AQ3" s="478" t="s">
        <v>2458</v>
      </c>
      <c r="AR3" s="27"/>
      <c r="AS3" s="27"/>
      <c r="AT3" s="475" t="s">
        <v>2459</v>
      </c>
      <c r="AU3" s="478" t="s">
        <v>2432</v>
      </c>
      <c r="AV3" s="475" t="s">
        <v>2460</v>
      </c>
      <c r="AW3" s="478" t="s">
        <v>2434</v>
      </c>
      <c r="AX3" s="475" t="s">
        <v>2461</v>
      </c>
      <c r="AY3" s="478" t="s">
        <v>2436</v>
      </c>
      <c r="AZ3" s="475" t="s">
        <v>2462</v>
      </c>
      <c r="BA3" s="478" t="s">
        <v>2438</v>
      </c>
      <c r="BB3" s="475" t="s">
        <v>2463</v>
      </c>
      <c r="BC3" s="478" t="s">
        <v>2440</v>
      </c>
      <c r="BD3" s="475" t="s">
        <v>2464</v>
      </c>
      <c r="BE3" s="478" t="s">
        <v>2442</v>
      </c>
      <c r="BF3" s="475" t="s">
        <v>2465</v>
      </c>
      <c r="BG3" s="478" t="s">
        <v>2451</v>
      </c>
      <c r="BH3" s="475" t="s">
        <v>2466</v>
      </c>
      <c r="BI3" s="478" t="s">
        <v>2452</v>
      </c>
      <c r="BJ3" s="475" t="s">
        <v>2467</v>
      </c>
      <c r="BK3" s="478" t="s">
        <v>2453</v>
      </c>
      <c r="BL3" s="475" t="s">
        <v>2468</v>
      </c>
      <c r="BM3" s="478" t="s">
        <v>2454</v>
      </c>
      <c r="BN3" s="475" t="s">
        <v>2469</v>
      </c>
      <c r="BO3" s="478" t="s">
        <v>2455</v>
      </c>
      <c r="BP3" s="475" t="s">
        <v>2470</v>
      </c>
      <c r="BQ3" s="478" t="s">
        <v>2456</v>
      </c>
      <c r="BR3" s="478" t="s">
        <v>2457</v>
      </c>
      <c r="BS3" s="478" t="s">
        <v>2458</v>
      </c>
      <c r="BT3" s="28"/>
      <c r="BU3" s="475" t="s">
        <v>2471</v>
      </c>
      <c r="BV3" s="475" t="s">
        <v>2472</v>
      </c>
      <c r="BW3" s="475" t="s">
        <v>2473</v>
      </c>
      <c r="BX3" s="475" t="s">
        <v>2474</v>
      </c>
      <c r="BY3" s="475" t="s">
        <v>2475</v>
      </c>
      <c r="BZ3" s="475" t="s">
        <v>2476</v>
      </c>
      <c r="CA3" s="475" t="s">
        <v>2477</v>
      </c>
      <c r="CB3" s="475" t="s">
        <v>2478</v>
      </c>
      <c r="CC3" s="475" t="s">
        <v>2479</v>
      </c>
      <c r="CD3" s="475" t="s">
        <v>2773</v>
      </c>
      <c r="CE3" s="475" t="s">
        <v>2774</v>
      </c>
      <c r="CF3" s="475" t="s">
        <v>2775</v>
      </c>
      <c r="CG3" s="478" t="s">
        <v>2457</v>
      </c>
    </row>
    <row r="4" spans="1:85" ht="35.25" customHeight="1">
      <c r="A4" s="464"/>
      <c r="B4" s="474"/>
      <c r="C4" s="476"/>
      <c r="D4" s="479"/>
      <c r="E4" s="476"/>
      <c r="F4" s="479"/>
      <c r="G4" s="476"/>
      <c r="H4" s="479"/>
      <c r="I4" s="476"/>
      <c r="J4" s="479"/>
      <c r="K4" s="476"/>
      <c r="L4" s="479"/>
      <c r="M4" s="476"/>
      <c r="N4" s="479"/>
      <c r="O4" s="481"/>
      <c r="P4" s="484"/>
      <c r="Q4" s="29"/>
      <c r="R4" s="476"/>
      <c r="S4" s="479"/>
      <c r="T4" s="476"/>
      <c r="U4" s="479"/>
      <c r="V4" s="476"/>
      <c r="W4" s="479"/>
      <c r="X4" s="476"/>
      <c r="Y4" s="479"/>
      <c r="Z4" s="476"/>
      <c r="AA4" s="479"/>
      <c r="AB4" s="476"/>
      <c r="AC4" s="479"/>
      <c r="AD4" s="476"/>
      <c r="AE4" s="479"/>
      <c r="AF4" s="476"/>
      <c r="AG4" s="479"/>
      <c r="AH4" s="476"/>
      <c r="AI4" s="479"/>
      <c r="AJ4" s="476"/>
      <c r="AK4" s="479"/>
      <c r="AL4" s="476"/>
      <c r="AM4" s="479"/>
      <c r="AN4" s="476"/>
      <c r="AO4" s="479"/>
      <c r="AP4" s="479"/>
      <c r="AQ4" s="479"/>
      <c r="AR4" s="29"/>
      <c r="AS4" s="29" t="e">
        <f>AS5-AS9-[1]公交!#REF!-[1]出租!#REF!-[1]班线包车!AR4</f>
        <v>#REF!</v>
      </c>
      <c r="AT4" s="476"/>
      <c r="AU4" s="479"/>
      <c r="AV4" s="476"/>
      <c r="AW4" s="479"/>
      <c r="AX4" s="476"/>
      <c r="AY4" s="479"/>
      <c r="AZ4" s="476"/>
      <c r="BA4" s="479"/>
      <c r="BB4" s="476"/>
      <c r="BC4" s="479"/>
      <c r="BD4" s="476"/>
      <c r="BE4" s="479"/>
      <c r="BF4" s="476"/>
      <c r="BG4" s="479"/>
      <c r="BH4" s="476"/>
      <c r="BI4" s="479"/>
      <c r="BJ4" s="476"/>
      <c r="BK4" s="479"/>
      <c r="BL4" s="476"/>
      <c r="BM4" s="479"/>
      <c r="BN4" s="476"/>
      <c r="BO4" s="479"/>
      <c r="BP4" s="476"/>
      <c r="BQ4" s="479"/>
      <c r="BR4" s="479"/>
      <c r="BS4" s="479"/>
      <c r="BT4" s="28"/>
      <c r="BU4" s="476"/>
      <c r="BV4" s="476"/>
      <c r="BW4" s="476"/>
      <c r="BX4" s="476"/>
      <c r="BY4" s="476"/>
      <c r="BZ4" s="476"/>
      <c r="CA4" s="476"/>
      <c r="CB4" s="476"/>
      <c r="CC4" s="476"/>
      <c r="CD4" s="476"/>
      <c r="CE4" s="476"/>
      <c r="CF4" s="476"/>
      <c r="CG4" s="479"/>
    </row>
    <row r="5" spans="1:85" s="22" customFormat="1" ht="27" customHeight="1">
      <c r="A5" s="465" t="s">
        <v>2535</v>
      </c>
      <c r="B5" s="30" t="s">
        <v>2776</v>
      </c>
      <c r="C5" s="6">
        <f t="shared" ref="C5:G5" si="0">C6+C7+C8+C9</f>
        <v>3733.7901000000002</v>
      </c>
      <c r="D5" s="7">
        <f t="shared" ref="D5:H5" si="1">C5/R5-1</f>
        <v>0.103348196964459</v>
      </c>
      <c r="E5" s="6">
        <f t="shared" si="0"/>
        <v>3777.8314999999998</v>
      </c>
      <c r="F5" s="7">
        <f t="shared" si="1"/>
        <v>8.9489584528350999E-2</v>
      </c>
      <c r="G5" s="6">
        <f t="shared" si="0"/>
        <v>3874.4357</v>
      </c>
      <c r="H5" s="7">
        <f t="shared" si="1"/>
        <v>9.1624314631268106E-2</v>
      </c>
      <c r="I5" s="6">
        <f t="shared" ref="I5:M5" si="2">I6+I7+I8+I9</f>
        <v>3959.2492999999999</v>
      </c>
      <c r="J5" s="7">
        <f t="shared" ref="J5:N5" si="3">I5/X5-1</f>
        <v>5.9209054209147703E-2</v>
      </c>
      <c r="K5" s="6">
        <f t="shared" si="2"/>
        <v>4115.8699000000097</v>
      </c>
      <c r="L5" s="7">
        <f t="shared" si="3"/>
        <v>4.9530720500626103E-2</v>
      </c>
      <c r="M5" s="6">
        <f t="shared" si="2"/>
        <v>4034.9928</v>
      </c>
      <c r="N5" s="7">
        <f t="shared" si="3"/>
        <v>7.8354874902326205E-2</v>
      </c>
      <c r="O5" s="31">
        <f t="shared" ref="O5:O68" si="4">E5+C5+G5+I5+K5+M5</f>
        <v>23496.169300000001</v>
      </c>
      <c r="P5" s="32">
        <f t="shared" ref="P5:P68" si="5">O5/SUM(R5,T5,V5,X5,Z5,AB5)-1</f>
        <v>7.7698136661147596E-2</v>
      </c>
      <c r="Q5" s="7"/>
      <c r="R5" s="6">
        <f t="shared" ref="R5:V5" si="6">R6+R7+R8+R9</f>
        <v>3384.0542</v>
      </c>
      <c r="S5" s="7">
        <f t="shared" ref="S5:W5" si="7">R5/AT5-1</f>
        <v>8.7070616794438199E-2</v>
      </c>
      <c r="T5" s="6">
        <f t="shared" si="6"/>
        <v>3467.5241999999998</v>
      </c>
      <c r="U5" s="7">
        <f t="shared" si="7"/>
        <v>0.16521986629720301</v>
      </c>
      <c r="V5" s="6">
        <f t="shared" si="6"/>
        <v>3549.2390999999998</v>
      </c>
      <c r="W5" s="7">
        <f t="shared" si="7"/>
        <v>0.17969613486917299</v>
      </c>
      <c r="X5" s="6">
        <f t="shared" ref="X5:AB5" si="8">X6+X7+X8+X9</f>
        <v>3737.93</v>
      </c>
      <c r="Y5" s="7">
        <f t="shared" ref="Y5:AC5" si="9">X5/AZ5-1</f>
        <v>0.173963219213156</v>
      </c>
      <c r="Z5" s="6">
        <f t="shared" si="8"/>
        <v>3921.6288</v>
      </c>
      <c r="AA5" s="7">
        <f t="shared" si="9"/>
        <v>0.20149476174373901</v>
      </c>
      <c r="AB5" s="6">
        <f t="shared" si="8"/>
        <v>3741.8042</v>
      </c>
      <c r="AC5" s="7">
        <f t="shared" si="9"/>
        <v>0.178127643113555</v>
      </c>
      <c r="AD5" s="6">
        <f t="shared" ref="AD5:AH5" si="10">AD6+AD7+AD8+AD9</f>
        <v>3964.0081</v>
      </c>
      <c r="AE5" s="7">
        <f t="shared" ref="AE5:AI5" si="11">AD5/BF5-1</f>
        <v>0.22492765324458</v>
      </c>
      <c r="AF5" s="6">
        <f t="shared" si="10"/>
        <v>4030.5173</v>
      </c>
      <c r="AG5" s="7">
        <f t="shared" si="11"/>
        <v>0.238128029722072</v>
      </c>
      <c r="AH5" s="6">
        <f t="shared" si="10"/>
        <v>3878.9901</v>
      </c>
      <c r="AI5" s="7">
        <f t="shared" si="11"/>
        <v>0.21492284233662701</v>
      </c>
      <c r="AJ5" s="6">
        <f t="shared" ref="AJ5:AN5" si="12">AJ6+AJ7+AJ8+AJ9</f>
        <v>4073.2831000000001</v>
      </c>
      <c r="AK5" s="7">
        <f t="shared" ref="AK5:AO5" si="13">AJ5/BL5-1</f>
        <v>0.121444863520036</v>
      </c>
      <c r="AL5" s="6">
        <f t="shared" si="12"/>
        <v>3878.067</v>
      </c>
      <c r="AM5" s="7">
        <f t="shared" si="13"/>
        <v>0.12714856075817299</v>
      </c>
      <c r="AN5" s="6">
        <f t="shared" si="12"/>
        <v>3848.348</v>
      </c>
      <c r="AO5" s="7">
        <f t="shared" si="13"/>
        <v>0.17651518732139601</v>
      </c>
      <c r="AP5" s="6">
        <f t="shared" ref="AP5:AP68" si="14">T5+R5+V5+X5+Z5+AB5+AD5+AF5+AH5+AJ5+AL5+AN5</f>
        <v>45475.394099999998</v>
      </c>
      <c r="AQ5" s="7">
        <f t="shared" ref="AQ5:AQ68" si="15">AP5/SUM(AT5,AV5,AX5,AZ5,BB5,BD5,BF5,BH5,BJ5,BL5,BN5,BP5)-1</f>
        <v>0.173574090997452</v>
      </c>
      <c r="AR5" s="33"/>
      <c r="AS5" s="34">
        <f t="shared" ref="AS5:AS68" si="16">AT5+AV5+AX5+AZ5+BB5+BD5+BF5+BH5+BJ5+BL5+BN5</f>
        <v>35478.515299999999</v>
      </c>
      <c r="AT5" s="34">
        <f t="shared" ref="AT5:AX5" si="17">AT6+AT7+AT8+AT9</f>
        <v>3113.0030999999999</v>
      </c>
      <c r="AU5" s="33">
        <f t="shared" ref="AU5:AU9" si="18">AT5/BU5-1</f>
        <v>0.156836815155982</v>
      </c>
      <c r="AV5" s="34">
        <f t="shared" si="17"/>
        <v>2975.8539999999998</v>
      </c>
      <c r="AW5" s="33">
        <f t="shared" ref="AW5:AW9" si="19">AV5/BV5-1</f>
        <v>6.99939209204414E-4</v>
      </c>
      <c r="AX5" s="34">
        <f t="shared" si="17"/>
        <v>3008.6044999999999</v>
      </c>
      <c r="AY5" s="33">
        <f t="shared" ref="AY5:AY9" si="20">AX5/BW5-1</f>
        <v>-6.3399648727141197E-2</v>
      </c>
      <c r="AZ5" s="34">
        <f t="shared" ref="AZ5:BD5" si="21">AZ6+AZ7+AZ8+AZ9</f>
        <v>3184.0264999999999</v>
      </c>
      <c r="BA5" s="33">
        <f t="shared" ref="BA5:BA9" si="22">AZ5/BX5-1</f>
        <v>-3.5378940079928901E-2</v>
      </c>
      <c r="BB5" s="34">
        <f t="shared" si="21"/>
        <v>3263.9582999999998</v>
      </c>
      <c r="BC5" s="33">
        <f t="shared" ref="BC5:BC9" si="23">BB5/BY5-1</f>
        <v>-1.45884436738164E-2</v>
      </c>
      <c r="BD5" s="34">
        <f t="shared" si="21"/>
        <v>3176.0601000000001</v>
      </c>
      <c r="BE5" s="33">
        <f t="shared" ref="BE5:BE9" si="24">BD5/BZ5-1</f>
        <v>-1.9621158039480401E-2</v>
      </c>
      <c r="BF5" s="34">
        <f t="shared" ref="BF5:BJ5" si="25">BF6+BF7+BF8+BF9</f>
        <v>3236.1161000000002</v>
      </c>
      <c r="BG5" s="33">
        <f t="shared" ref="BG5:BG9" si="26">BF5/CA5-1</f>
        <v>-2.7601835747349299E-2</v>
      </c>
      <c r="BH5" s="34">
        <f t="shared" si="25"/>
        <v>3255.3316</v>
      </c>
      <c r="BI5" s="33">
        <f t="shared" ref="BI5:BI9" si="27">BH5/CB5-1</f>
        <v>-2.83510809590032E-2</v>
      </c>
      <c r="BJ5" s="34">
        <f t="shared" si="25"/>
        <v>3192.7872000000002</v>
      </c>
      <c r="BK5" s="33">
        <f t="shared" ref="BK5:BK9" si="28">BJ5/CC5-1</f>
        <v>-9.0492896601081004E-3</v>
      </c>
      <c r="BL5" s="34">
        <f t="shared" ref="BL5:BP5" si="29">BL6+BL7+BL8+BL9</f>
        <v>3632.1741999999999</v>
      </c>
      <c r="BM5" s="33">
        <f t="shared" ref="BM5:BM9" si="30">BL5/CD5-1</f>
        <v>9.70875293710554E-2</v>
      </c>
      <c r="BN5" s="34">
        <f t="shared" si="29"/>
        <v>3440.5997000000002</v>
      </c>
      <c r="BO5" s="33">
        <f t="shared" ref="BO5:BO9" si="31">BN5/CE5-1</f>
        <v>7.4753105237380907E-2</v>
      </c>
      <c r="BP5" s="34">
        <f t="shared" si="29"/>
        <v>3270.9717999999998</v>
      </c>
      <c r="BQ5" s="33">
        <f t="shared" ref="BQ5:BQ9" si="32">BP5/CF5-1</f>
        <v>2.67774633242501E-2</v>
      </c>
      <c r="BR5" s="34">
        <f t="shared" ref="BR5:BR68" si="33">AT5+AV5+AX5+AZ5+BB5+BD5+BF5+BH5+BJ5+BL5+BN5+BP5</f>
        <v>38749.487099999998</v>
      </c>
      <c r="BS5" s="33">
        <f t="shared" ref="BS5:BS9" si="34">BR5/CG5-1</f>
        <v>1.10062799130159E-2</v>
      </c>
      <c r="BT5" s="35"/>
      <c r="BU5" s="34">
        <f t="shared" ref="BU5:CF5" si="35">BU6+BU7+BU8+BU9</f>
        <v>2690.9612999999999</v>
      </c>
      <c r="BV5" s="34">
        <f t="shared" si="35"/>
        <v>2973.7725399999999</v>
      </c>
      <c r="BW5" s="34">
        <f t="shared" si="35"/>
        <v>3212.2606999999998</v>
      </c>
      <c r="BX5" s="34">
        <f t="shared" si="35"/>
        <v>3300.8054999999999</v>
      </c>
      <c r="BY5" s="34">
        <f t="shared" si="35"/>
        <v>3312.2793000000001</v>
      </c>
      <c r="BZ5" s="34">
        <f t="shared" si="35"/>
        <v>3239.6253000000002</v>
      </c>
      <c r="CA5" s="34">
        <f t="shared" si="35"/>
        <v>3327.9742999999999</v>
      </c>
      <c r="CB5" s="34">
        <f t="shared" si="35"/>
        <v>3350.3166999999999</v>
      </c>
      <c r="CC5" s="34">
        <f t="shared" si="35"/>
        <v>3221.9434999999999</v>
      </c>
      <c r="CD5" s="34">
        <f t="shared" si="35"/>
        <v>3310.7424000000001</v>
      </c>
      <c r="CE5" s="34">
        <f t="shared" si="35"/>
        <v>3201.2930999999999</v>
      </c>
      <c r="CF5" s="34">
        <f t="shared" si="35"/>
        <v>3185.6677</v>
      </c>
      <c r="CG5" s="34">
        <f t="shared" ref="CG5:CG9" si="36">BU5+BV5+BW5+BX5+BY5+BZ5+CA5+CB5+CC5+CD5+CE5+CF5</f>
        <v>38327.642339999999</v>
      </c>
    </row>
    <row r="6" spans="1:85" s="23" customFormat="1" ht="27" customHeight="1">
      <c r="A6" s="466"/>
      <c r="B6" s="30" t="s">
        <v>2777</v>
      </c>
      <c r="C6" s="6">
        <f t="shared" ref="C6:G6" si="37">C11+C16+C21+C26+C31+C36+C41+C46+C51+C56+C61+C66+C71+C76+C81+C86+C91</f>
        <v>1473.3801000000001</v>
      </c>
      <c r="D6" s="7">
        <f t="shared" ref="D6:H6" si="38">C6/R6-1</f>
        <v>-0.12721904917838101</v>
      </c>
      <c r="E6" s="6">
        <f t="shared" si="37"/>
        <v>1543.1714999999999</v>
      </c>
      <c r="F6" s="7">
        <f t="shared" si="38"/>
        <v>-0.102741642382914</v>
      </c>
      <c r="G6" s="6">
        <f t="shared" si="37"/>
        <v>1575.6657</v>
      </c>
      <c r="H6" s="7">
        <f t="shared" si="38"/>
        <v>-8.4920335461790494E-2</v>
      </c>
      <c r="I6" s="6">
        <f t="shared" ref="I6:M6" si="39">I11+I16+I21+I26+I31+I36+I41+I46+I51+I56+I61+I66+I71+I76+I81+I86+I91</f>
        <v>1662.9693</v>
      </c>
      <c r="J6" s="7">
        <f t="shared" ref="J6:N6" si="40">I6/X6-1</f>
        <v>-8.8619147571889698E-2</v>
      </c>
      <c r="K6" s="6">
        <f t="shared" si="39"/>
        <v>1699.6398999999999</v>
      </c>
      <c r="L6" s="7">
        <f t="shared" si="40"/>
        <v>-6.19150767173847E-2</v>
      </c>
      <c r="M6" s="6">
        <f t="shared" si="39"/>
        <v>1618.5128</v>
      </c>
      <c r="N6" s="7">
        <f t="shared" si="40"/>
        <v>-5.7932968197209202E-2</v>
      </c>
      <c r="O6" s="31">
        <f t="shared" si="4"/>
        <v>9573.3392999999996</v>
      </c>
      <c r="P6" s="32">
        <f t="shared" si="5"/>
        <v>-8.6900316712179501E-2</v>
      </c>
      <c r="Q6" s="7"/>
      <c r="R6" s="6">
        <f t="shared" ref="R6:V6" si="41">R11+R16+R21+R26+R31+R36+R41+R46+R51+R56+R61+R66+R71+R76+R81+R86+R91</f>
        <v>1688.1442</v>
      </c>
      <c r="S6" s="7">
        <f t="shared" ref="S6:W6" si="42">R6/AT6-1</f>
        <v>0.190499721053353</v>
      </c>
      <c r="T6" s="6">
        <f t="shared" si="41"/>
        <v>1719.8742</v>
      </c>
      <c r="U6" s="7">
        <f t="shared" si="42"/>
        <v>0.170584463846713</v>
      </c>
      <c r="V6" s="6">
        <f t="shared" si="41"/>
        <v>1721.8891000000001</v>
      </c>
      <c r="W6" s="7">
        <f t="shared" si="42"/>
        <v>0.19615960797894</v>
      </c>
      <c r="X6" s="6">
        <f t="shared" ref="X6:AB6" si="43">X11+X16+X21+X26+X31+X36+X41+X46+X51+X56+X61+X66+X71+X76+X81+X86+X91</f>
        <v>1824.67</v>
      </c>
      <c r="Y6" s="7">
        <f t="shared" ref="Y6:AC6" si="44">X6/AZ6-1</f>
        <v>0.17712557169459001</v>
      </c>
      <c r="Z6" s="6">
        <f t="shared" si="43"/>
        <v>1811.8188</v>
      </c>
      <c r="AA6" s="7">
        <f t="shared" si="44"/>
        <v>0.12917685307447599</v>
      </c>
      <c r="AB6" s="6">
        <f t="shared" si="43"/>
        <v>1718.0442</v>
      </c>
      <c r="AC6" s="7">
        <f t="shared" si="44"/>
        <v>0.12894782338479699</v>
      </c>
      <c r="AD6" s="6">
        <f t="shared" ref="AD6:AH6" si="45">AD11+AD16+AD21+AD26+AD31+AD36+AD41+AD46+AD51+AD56+AD61+AD66+AD71+AD76+AD81+AD86+AD91</f>
        <v>1781.8880999999999</v>
      </c>
      <c r="AE6" s="7">
        <f t="shared" ref="AE6:AI6" si="46">AD6/BF6-1</f>
        <v>0.151867270183039</v>
      </c>
      <c r="AF6" s="6">
        <f t="shared" si="45"/>
        <v>1784.7773</v>
      </c>
      <c r="AG6" s="7">
        <f t="shared" si="46"/>
        <v>0.108549342128963</v>
      </c>
      <c r="AH6" s="6">
        <f t="shared" si="45"/>
        <v>1666.8000999999999</v>
      </c>
      <c r="AI6" s="7">
        <f t="shared" si="46"/>
        <v>9.7418538339724803E-2</v>
      </c>
      <c r="AJ6" s="6">
        <f t="shared" ref="AJ6:AN6" si="47">AJ11+AJ16+AJ21+AJ26+AJ31+AJ36+AJ41+AJ46+AJ51+AJ56+AJ61+AJ66+AJ71+AJ76+AJ81+AJ86+AJ91</f>
        <v>1723.7630999999999</v>
      </c>
      <c r="AK6" s="7">
        <f t="shared" ref="AK6:AO6" si="48">AJ6/BL6-1</f>
        <v>-8.5402999547626202E-2</v>
      </c>
      <c r="AL6" s="6">
        <f t="shared" si="47"/>
        <v>1638.5170000000001</v>
      </c>
      <c r="AM6" s="7">
        <f t="shared" si="48"/>
        <v>-6.5487994140553396E-2</v>
      </c>
      <c r="AN6" s="6">
        <f t="shared" si="47"/>
        <v>1550.3679999999999</v>
      </c>
      <c r="AO6" s="7">
        <f t="shared" si="48"/>
        <v>-6.0019457222787301E-2</v>
      </c>
      <c r="AP6" s="6">
        <f t="shared" si="14"/>
        <v>20630.554100000001</v>
      </c>
      <c r="AQ6" s="7">
        <f t="shared" si="15"/>
        <v>8.7738374850000495E-2</v>
      </c>
      <c r="AR6" s="33"/>
      <c r="AS6" s="34">
        <f t="shared" si="16"/>
        <v>17317.105299999999</v>
      </c>
      <c r="AT6" s="6">
        <f t="shared" ref="AT6:AX6" si="49">AT11+AT16+AT21+AT26+AT31+AT36+AT41+AT46+AT51+AT56+AT61+AT66+AT71+AT76+AT81+AT86+AT91</f>
        <v>1418.0130999999999</v>
      </c>
      <c r="AU6" s="7">
        <f t="shared" si="18"/>
        <v>5.9400017485544698E-4</v>
      </c>
      <c r="AV6" s="6">
        <f t="shared" si="49"/>
        <v>1469.2439999999999</v>
      </c>
      <c r="AW6" s="7">
        <f t="shared" si="19"/>
        <v>-7.5777263503067297E-3</v>
      </c>
      <c r="AX6" s="6">
        <f t="shared" si="49"/>
        <v>1439.5145</v>
      </c>
      <c r="AY6" s="7">
        <f t="shared" si="20"/>
        <v>-7.0105521127448694E-2</v>
      </c>
      <c r="AZ6" s="6">
        <f t="shared" ref="AZ6:BD6" si="50">AZ11+AZ16+AZ21+AZ26+AZ31+AZ36+AZ41+AZ46+AZ51+AZ56+AZ61+AZ66+AZ71+AZ76+AZ81+AZ86+AZ91</f>
        <v>1550.1065000000001</v>
      </c>
      <c r="BA6" s="7">
        <f t="shared" si="22"/>
        <v>-3.7036749433366302E-2</v>
      </c>
      <c r="BB6" s="6">
        <f t="shared" si="50"/>
        <v>1604.5482999999999</v>
      </c>
      <c r="BC6" s="7">
        <f t="shared" si="23"/>
        <v>-1.30711090846204E-2</v>
      </c>
      <c r="BD6" s="6">
        <f t="shared" si="50"/>
        <v>1521.8100999999999</v>
      </c>
      <c r="BE6" s="7">
        <f t="shared" si="24"/>
        <v>-4.8443639168070998E-2</v>
      </c>
      <c r="BF6" s="6">
        <f t="shared" ref="BF6:BJ6" si="51">BF11+BF16+BF21+BF26+BF31+BF36+BF41+BF46+BF51+BF56+BF61+BF66+BF71+BF76+BF81+BF86+BF91</f>
        <v>1546.9561000000001</v>
      </c>
      <c r="BG6" s="7">
        <f t="shared" si="26"/>
        <v>-7.9775770623408002E-2</v>
      </c>
      <c r="BH6" s="6">
        <f t="shared" si="51"/>
        <v>1610.0116</v>
      </c>
      <c r="BI6" s="7">
        <f t="shared" si="27"/>
        <v>-4.73961945941365E-2</v>
      </c>
      <c r="BJ6" s="6">
        <f t="shared" si="51"/>
        <v>1518.8371999999999</v>
      </c>
      <c r="BK6" s="7">
        <f t="shared" si="28"/>
        <v>-2.4644212241931099E-2</v>
      </c>
      <c r="BL6" s="6">
        <f t="shared" ref="BL6:BP6" si="52">BL11+BL16+BL21+BL26+BL31+BL36+BL41+BL46+BL51+BL56+BL61+BL66+BL71+BL76+BL81+BL86+BL91</f>
        <v>1884.7242000000001</v>
      </c>
      <c r="BM6" s="7">
        <f t="shared" si="30"/>
        <v>0.156001316010281</v>
      </c>
      <c r="BN6" s="6">
        <f t="shared" si="52"/>
        <v>1753.3397</v>
      </c>
      <c r="BO6" s="7">
        <f t="shared" si="31"/>
        <v>0.16332229309099799</v>
      </c>
      <c r="BP6" s="6">
        <f t="shared" si="52"/>
        <v>1649.3617999999999</v>
      </c>
      <c r="BQ6" s="7">
        <f t="shared" si="32"/>
        <v>0.17257290307096201</v>
      </c>
      <c r="BR6" s="6">
        <f t="shared" si="33"/>
        <v>18966.467100000002</v>
      </c>
      <c r="BS6" s="7">
        <f t="shared" si="34"/>
        <v>1.1379728608101001E-2</v>
      </c>
      <c r="BT6" s="36"/>
      <c r="BU6" s="37">
        <v>1417.1713</v>
      </c>
      <c r="BV6" s="37">
        <v>1480.46254</v>
      </c>
      <c r="BW6" s="37">
        <v>1548.0407</v>
      </c>
      <c r="BX6" s="37">
        <v>1609.7255</v>
      </c>
      <c r="BY6" s="37">
        <v>1625.7992999999999</v>
      </c>
      <c r="BZ6" s="37">
        <v>1599.2853</v>
      </c>
      <c r="CA6" s="37">
        <v>1681.0643</v>
      </c>
      <c r="CB6" s="37">
        <v>1690.1167</v>
      </c>
      <c r="CC6" s="37">
        <v>1557.2135000000001</v>
      </c>
      <c r="CD6" s="37">
        <v>1630.3824</v>
      </c>
      <c r="CE6" s="37">
        <v>1507.1831</v>
      </c>
      <c r="CF6" s="37">
        <v>1406.6177</v>
      </c>
      <c r="CG6" s="6">
        <f t="shared" si="36"/>
        <v>18753.06234</v>
      </c>
    </row>
    <row r="7" spans="1:85" s="23" customFormat="1" ht="27" customHeight="1">
      <c r="A7" s="467"/>
      <c r="B7" s="30" t="s">
        <v>2778</v>
      </c>
      <c r="C7" s="6">
        <f t="shared" ref="C7:G7" si="53">C12+C17+C22+C27+C32+C37+C42+C47+C52+C57+C62+C67+C72+C77+C82+C87+C92</f>
        <v>1391.19</v>
      </c>
      <c r="D7" s="7">
        <f t="shared" ref="D7:H7" si="54">C7/R7-1</f>
        <v>0.21625591215477799</v>
      </c>
      <c r="E7" s="6">
        <f t="shared" si="53"/>
        <v>1389.65</v>
      </c>
      <c r="F7" s="7">
        <f t="shared" si="54"/>
        <v>0.21204852903979901</v>
      </c>
      <c r="G7" s="6">
        <f t="shared" si="53"/>
        <v>1437.57</v>
      </c>
      <c r="H7" s="7">
        <f t="shared" si="54"/>
        <v>0.15719356993938699</v>
      </c>
      <c r="I7" s="6">
        <f t="shared" ref="I7:M7" si="55">I12+I17+I22+I27+I32+I37+I42+I47+I52+I57+I62+I67+I72+I77+I82+I87+I92</f>
        <v>1462.08</v>
      </c>
      <c r="J7" s="7">
        <f t="shared" ref="J7:N7" si="56">I7/X7-1</f>
        <v>0.134529878715926</v>
      </c>
      <c r="K7" s="6">
        <f t="shared" si="55"/>
        <v>1529.42</v>
      </c>
      <c r="L7" s="7">
        <f t="shared" si="56"/>
        <v>0.104178699318471</v>
      </c>
      <c r="M7" s="6">
        <f t="shared" si="55"/>
        <v>1517.52</v>
      </c>
      <c r="N7" s="7">
        <f t="shared" si="56"/>
        <v>0.10128814543343399</v>
      </c>
      <c r="O7" s="31">
        <f t="shared" si="4"/>
        <v>8727.43</v>
      </c>
      <c r="P7" s="32">
        <f t="shared" si="5"/>
        <v>0.15070348068345299</v>
      </c>
      <c r="Q7" s="7"/>
      <c r="R7" s="6">
        <f t="shared" ref="R7:V7" si="57">R12+R17+R22+R27+R32+R37+R42+R47+R52+R57+R62+R67+R72+R77+R82+R87+R92</f>
        <v>1143.83</v>
      </c>
      <c r="S7" s="7">
        <f t="shared" ref="S7:W7" si="58">R7/AT7-1</f>
        <v>4.8952267412535798E-2</v>
      </c>
      <c r="T7" s="6">
        <f t="shared" si="57"/>
        <v>1146.53</v>
      </c>
      <c r="U7" s="7">
        <f t="shared" si="58"/>
        <v>0.13895594297918801</v>
      </c>
      <c r="V7" s="6">
        <f t="shared" si="57"/>
        <v>1242.29</v>
      </c>
      <c r="W7" s="7">
        <f t="shared" si="58"/>
        <v>0.18580987562402701</v>
      </c>
      <c r="X7" s="6">
        <f t="shared" ref="X7:AB7" si="59">X12+X17+X22+X27+X32+X37+X42+X47+X52+X57+X62+X67+X72+X77+X82+X87+X92</f>
        <v>1288.71</v>
      </c>
      <c r="Y7" s="7">
        <f t="shared" ref="Y7:AC7" si="60">X7/AZ7-1</f>
        <v>0.15587665482725099</v>
      </c>
      <c r="Z7" s="6">
        <f t="shared" si="59"/>
        <v>1385.12</v>
      </c>
      <c r="AA7" s="7">
        <f t="shared" si="60"/>
        <v>0.24210413042308601</v>
      </c>
      <c r="AB7" s="6">
        <f t="shared" si="59"/>
        <v>1377.95</v>
      </c>
      <c r="AC7" s="7">
        <f t="shared" si="60"/>
        <v>0.26878383853264898</v>
      </c>
      <c r="AD7" s="6">
        <f t="shared" ref="AD7:AH7" si="61">AD12+AD17+AD22+AD27+AD32+AD37+AD42+AD47+AD52+AD57+AD62+AD67+AD72+AD77+AD82+AD87+AD92</f>
        <v>1344.24</v>
      </c>
      <c r="AE7" s="7">
        <f t="shared" ref="AE7:AI7" si="62">AD7/BF7-1</f>
        <v>0.22633970113306701</v>
      </c>
      <c r="AF7" s="6">
        <f t="shared" si="61"/>
        <v>1350.08</v>
      </c>
      <c r="AG7" s="7">
        <f t="shared" si="62"/>
        <v>0.23069069561809</v>
      </c>
      <c r="AH7" s="6">
        <f t="shared" si="61"/>
        <v>1339.74</v>
      </c>
      <c r="AI7" s="7">
        <f t="shared" si="62"/>
        <v>0.223562719758892</v>
      </c>
      <c r="AJ7" s="6">
        <f t="shared" ref="AJ7:AN7" si="63">AJ12+AJ17+AJ22+AJ27+AJ32+AJ37+AJ42+AJ47+AJ52+AJ57+AJ62+AJ67+AJ72+AJ77+AJ82+AJ87+AJ92</f>
        <v>1426.42</v>
      </c>
      <c r="AK7" s="7">
        <f t="shared" ref="AK7:AO7" si="64">AJ7/BL7-1</f>
        <v>0.232839536049507</v>
      </c>
      <c r="AL7" s="6">
        <f t="shared" si="63"/>
        <v>1369.51</v>
      </c>
      <c r="AM7" s="7">
        <f t="shared" si="64"/>
        <v>0.231518366979903</v>
      </c>
      <c r="AN7" s="6">
        <f t="shared" si="63"/>
        <v>1358.09</v>
      </c>
      <c r="AO7" s="7">
        <f t="shared" si="64"/>
        <v>0.239483795599121</v>
      </c>
      <c r="AP7" s="6">
        <f t="shared" si="14"/>
        <v>15772.51</v>
      </c>
      <c r="AQ7" s="7">
        <f t="shared" si="15"/>
        <v>0.20275147574786301</v>
      </c>
      <c r="AR7" s="33"/>
      <c r="AS7" s="34">
        <f t="shared" si="16"/>
        <v>12018</v>
      </c>
      <c r="AT7" s="6">
        <f t="shared" ref="AT7:AX7" si="65">AT12+AT17+AT22+AT27+AT32+AT37+AT42+AT47+AT52+AT57+AT62+AT67+AT72+AT77+AT82+AT87+AT92</f>
        <v>1090.45</v>
      </c>
      <c r="AU7" s="7">
        <f t="shared" si="18"/>
        <v>0.43733688345240002</v>
      </c>
      <c r="AV7" s="6">
        <f t="shared" si="65"/>
        <v>1006.65</v>
      </c>
      <c r="AW7" s="7">
        <f t="shared" si="19"/>
        <v>3.8704418350290898E-2</v>
      </c>
      <c r="AX7" s="6">
        <f t="shared" si="65"/>
        <v>1047.6300000000001</v>
      </c>
      <c r="AY7" s="7">
        <f t="shared" si="20"/>
        <v>-4.63606903582875E-2</v>
      </c>
      <c r="AZ7" s="6">
        <f t="shared" ref="AZ7:BD7" si="66">AZ12+AZ17+AZ22+AZ27+AZ32+AZ37+AZ42+AZ47+AZ52+AZ57+AZ62+AZ67+AZ72+AZ77+AZ82+AZ87+AZ92</f>
        <v>1114.92</v>
      </c>
      <c r="BA7" s="7">
        <f t="shared" si="22"/>
        <v>-1.6565228896533401E-2</v>
      </c>
      <c r="BB7" s="6">
        <f t="shared" si="66"/>
        <v>1115.1400000000001</v>
      </c>
      <c r="BC7" s="7">
        <f t="shared" si="23"/>
        <v>-3.0307635914994498E-3</v>
      </c>
      <c r="BD7" s="6">
        <f t="shared" si="66"/>
        <v>1086.04</v>
      </c>
      <c r="BE7" s="7">
        <f t="shared" si="24"/>
        <v>4.9598401006778498E-3</v>
      </c>
      <c r="BF7" s="6">
        <f t="shared" ref="BF7:BJ7" si="67">BF12+BF17+BF22+BF27+BF32+BF37+BF42+BF47+BF52+BF57+BF62+BF67+BF72+BF77+BF82+BF87+BF92</f>
        <v>1096.1400000000001</v>
      </c>
      <c r="BG7" s="7">
        <f t="shared" si="26"/>
        <v>2.8283567388062099E-2</v>
      </c>
      <c r="BH7" s="6">
        <f t="shared" si="67"/>
        <v>1097.01</v>
      </c>
      <c r="BI7" s="7">
        <f t="shared" si="27"/>
        <v>1.6870440578043801E-2</v>
      </c>
      <c r="BJ7" s="6">
        <f t="shared" si="67"/>
        <v>1094.95</v>
      </c>
      <c r="BK7" s="7">
        <f t="shared" si="28"/>
        <v>-5.7478570390815404E-3</v>
      </c>
      <c r="BL7" s="6">
        <f t="shared" ref="BL7:BP7" si="68">BL12+BL17+BL22+BL27+BL32+BL37+BL42+BL47+BL52+BL57+BL62+BL67+BL72+BL77+BL82+BL87+BL92</f>
        <v>1157.02</v>
      </c>
      <c r="BM7" s="7">
        <f t="shared" si="30"/>
        <v>5.1874613622313201E-2</v>
      </c>
      <c r="BN7" s="6">
        <f t="shared" si="68"/>
        <v>1112.05</v>
      </c>
      <c r="BO7" s="7">
        <f t="shared" si="31"/>
        <v>-1.73372096105756E-2</v>
      </c>
      <c r="BP7" s="6">
        <f t="shared" si="68"/>
        <v>1095.69</v>
      </c>
      <c r="BQ7" s="7">
        <f t="shared" si="32"/>
        <v>-8.4552465138818894E-2</v>
      </c>
      <c r="BR7" s="6">
        <f t="shared" si="33"/>
        <v>13113.69</v>
      </c>
      <c r="BS7" s="7">
        <f t="shared" si="34"/>
        <v>2.18032440721307E-2</v>
      </c>
      <c r="BT7" s="36"/>
      <c r="BU7" s="37">
        <v>758.66000000000201</v>
      </c>
      <c r="BV7" s="37">
        <v>969.13999999999896</v>
      </c>
      <c r="BW7" s="37">
        <v>1098.56</v>
      </c>
      <c r="BX7" s="37">
        <v>1133.7</v>
      </c>
      <c r="BY7" s="37">
        <v>1118.53</v>
      </c>
      <c r="BZ7" s="37">
        <v>1080.68</v>
      </c>
      <c r="CA7" s="37">
        <v>1065.99</v>
      </c>
      <c r="CB7" s="37">
        <v>1078.81</v>
      </c>
      <c r="CC7" s="37">
        <v>1101.28</v>
      </c>
      <c r="CD7" s="37">
        <v>1099.96</v>
      </c>
      <c r="CE7" s="37">
        <v>1131.67</v>
      </c>
      <c r="CF7" s="37">
        <v>1196.8900000000001</v>
      </c>
      <c r="CG7" s="6">
        <f t="shared" si="36"/>
        <v>12833.87</v>
      </c>
    </row>
    <row r="8" spans="1:85" s="23" customFormat="1" ht="27" customHeight="1">
      <c r="A8" s="467"/>
      <c r="B8" s="30" t="s">
        <v>2779</v>
      </c>
      <c r="C8" s="6">
        <f t="shared" ref="C8:G8" si="69">C13+C18+C23+C28+C33+C38+C43+C48+C53+C58+C63+C68+C73+C78+C83+C88+C93</f>
        <v>535.83000000000004</v>
      </c>
      <c r="D8" s="7">
        <f t="shared" ref="D8:H8" si="70">C8/R8-1</f>
        <v>0.30837036675294299</v>
      </c>
      <c r="E8" s="6">
        <f t="shared" si="69"/>
        <v>550.52</v>
      </c>
      <c r="F8" s="7">
        <f t="shared" si="70"/>
        <v>0.227086305278174</v>
      </c>
      <c r="G8" s="6">
        <f t="shared" si="69"/>
        <v>513.97</v>
      </c>
      <c r="H8" s="7">
        <f t="shared" si="70"/>
        <v>0.229652136465859</v>
      </c>
      <c r="I8" s="6">
        <f t="shared" ref="I8:M8" si="71">I13+I18+I23+I28+I33+I38+I43+I48+I53+I58+I63+I68+I73+I78+I83+I88+I93</f>
        <v>498.81</v>
      </c>
      <c r="J8" s="7">
        <f t="shared" ref="J8:N8" si="72">I8/X8-1</f>
        <v>0.16064406543034601</v>
      </c>
      <c r="K8" s="6">
        <f t="shared" si="71"/>
        <v>517.54</v>
      </c>
      <c r="L8" s="7">
        <f t="shared" si="72"/>
        <v>4.74185910020044E-2</v>
      </c>
      <c r="M8" s="6">
        <f t="shared" si="71"/>
        <v>515.28</v>
      </c>
      <c r="N8" s="7">
        <f t="shared" si="72"/>
        <v>0.174079475027342</v>
      </c>
      <c r="O8" s="31">
        <f t="shared" si="4"/>
        <v>3131.95</v>
      </c>
      <c r="P8" s="32">
        <f t="shared" si="5"/>
        <v>0.18683021842268799</v>
      </c>
      <c r="Q8" s="7"/>
      <c r="R8" s="6">
        <f t="shared" ref="R8:V8" si="73">R13+R18+R23+R28+R33+R38+R43+R48+R53+R58+R63+R68+R73+R78+R83+R88+R93</f>
        <v>409.54</v>
      </c>
      <c r="S8" s="7">
        <f t="shared" ref="S8:W8" si="74">R8/AT8-1</f>
        <v>-4.7293367762347299E-2</v>
      </c>
      <c r="T8" s="6">
        <f t="shared" si="73"/>
        <v>448.64</v>
      </c>
      <c r="U8" s="7">
        <f t="shared" si="74"/>
        <v>0.155722713104407</v>
      </c>
      <c r="V8" s="6">
        <f t="shared" si="73"/>
        <v>417.98</v>
      </c>
      <c r="W8" s="7">
        <f t="shared" si="74"/>
        <v>0.119899257830294</v>
      </c>
      <c r="X8" s="6">
        <f t="shared" ref="X8:AB8" si="75">X13+X18+X23+X28+X33+X38+X43+X48+X53+X58+X63+X68+X73+X78+X83+X88+X93</f>
        <v>429.77</v>
      </c>
      <c r="Y8" s="7">
        <f t="shared" ref="Y8:AC8" si="76">X8/AZ8-1</f>
        <v>0.20040779844701401</v>
      </c>
      <c r="Z8" s="6">
        <f t="shared" si="75"/>
        <v>494.11</v>
      </c>
      <c r="AA8" s="7">
        <f t="shared" si="76"/>
        <v>0.33061345397748698</v>
      </c>
      <c r="AB8" s="6">
        <f t="shared" si="75"/>
        <v>438.88</v>
      </c>
      <c r="AC8" s="7">
        <f t="shared" si="76"/>
        <v>0.15449164803367099</v>
      </c>
      <c r="AD8" s="6">
        <f t="shared" ref="AD8:AH8" si="77">AD13+AD18+AD23+AD28+AD33+AD38+AD43+AD48+AD53+AD58+AD63+AD68+AD73+AD78+AD83+AD88+AD93</f>
        <v>566.86</v>
      </c>
      <c r="AE8" s="7">
        <f t="shared" ref="AE8:AI8" si="78">AD8/BF8-1</f>
        <v>0.436397729576324</v>
      </c>
      <c r="AF8" s="6">
        <f t="shared" si="77"/>
        <v>603.64</v>
      </c>
      <c r="AG8" s="7">
        <f t="shared" si="78"/>
        <v>0.68243262075308697</v>
      </c>
      <c r="AH8" s="6">
        <f t="shared" si="77"/>
        <v>600.67999999999995</v>
      </c>
      <c r="AI8" s="7">
        <f t="shared" si="78"/>
        <v>0.55879070974438905</v>
      </c>
      <c r="AJ8" s="6">
        <f t="shared" ref="AJ8:AN8" si="79">AJ13+AJ18+AJ23+AJ28+AJ33+AJ38+AJ43+AJ48+AJ53+AJ58+AJ63+AJ68+AJ73+AJ78+AJ83+AJ88+AJ93</f>
        <v>608.79999999999995</v>
      </c>
      <c r="AK8" s="7">
        <f t="shared" ref="AK8:AO8" si="80">AJ8/BL8-1</f>
        <v>0.53970662620131504</v>
      </c>
      <c r="AL8" s="6">
        <f t="shared" si="79"/>
        <v>572.57000000000005</v>
      </c>
      <c r="AM8" s="7">
        <f t="shared" si="80"/>
        <v>0.51425473394689503</v>
      </c>
      <c r="AN8" s="6">
        <f t="shared" si="79"/>
        <v>596.03</v>
      </c>
      <c r="AO8" s="7">
        <f t="shared" si="80"/>
        <v>0.76267226592535697</v>
      </c>
      <c r="AP8" s="6">
        <f t="shared" si="14"/>
        <v>6187.5</v>
      </c>
      <c r="AQ8" s="7">
        <f t="shared" si="15"/>
        <v>0.35951960344873002</v>
      </c>
      <c r="AR8" s="33"/>
      <c r="AS8" s="34">
        <f t="shared" si="16"/>
        <v>4213.1000000000004</v>
      </c>
      <c r="AT8" s="6">
        <f t="shared" ref="AT8:AX8" si="81">AT13+AT18+AT23+AT28+AT33+AT38+AT43+AT48+AT53+AT58+AT63+AT68+AT73+AT78+AT83+AT88+AT93</f>
        <v>429.87</v>
      </c>
      <c r="AU8" s="7">
        <f t="shared" si="18"/>
        <v>4.8975109809665997E-2</v>
      </c>
      <c r="AV8" s="6">
        <f t="shared" si="81"/>
        <v>388.19</v>
      </c>
      <c r="AW8" s="7">
        <f t="shared" si="19"/>
        <v>-4.1008918204500998E-2</v>
      </c>
      <c r="AX8" s="6">
        <f t="shared" si="81"/>
        <v>373.23</v>
      </c>
      <c r="AY8" s="7">
        <f t="shared" si="20"/>
        <v>-0.14132885473703699</v>
      </c>
      <c r="AZ8" s="6">
        <f t="shared" ref="AZ8:BD8" si="82">AZ13+AZ18+AZ23+AZ28+AZ33+AZ38+AZ43+AZ48+AZ53+AZ58+AZ63+AZ68+AZ73+AZ78+AZ83+AZ88+AZ93</f>
        <v>358.02</v>
      </c>
      <c r="BA8" s="7">
        <f t="shared" si="22"/>
        <v>-0.16393442622950799</v>
      </c>
      <c r="BB8" s="6">
        <f t="shared" si="82"/>
        <v>371.34</v>
      </c>
      <c r="BC8" s="7">
        <f t="shared" si="23"/>
        <v>-0.14317358499273</v>
      </c>
      <c r="BD8" s="6">
        <f t="shared" si="82"/>
        <v>380.15</v>
      </c>
      <c r="BE8" s="7">
        <f t="shared" si="24"/>
        <v>-9.5139483956964394E-2</v>
      </c>
      <c r="BF8" s="6">
        <f t="shared" ref="BF8:BJ8" si="83">BF13+BF18+BF23+BF28+BF33+BF38+BF43+BF48+BF53+BF58+BF63+BF68+BF73+BF78+BF83+BF88+BF93</f>
        <v>394.64</v>
      </c>
      <c r="BG8" s="7">
        <f t="shared" si="26"/>
        <v>-8.3851796824217895E-2</v>
      </c>
      <c r="BH8" s="6">
        <f t="shared" si="83"/>
        <v>358.79</v>
      </c>
      <c r="BI8" s="7">
        <f t="shared" si="27"/>
        <v>-0.16665118223626199</v>
      </c>
      <c r="BJ8" s="6">
        <f t="shared" si="83"/>
        <v>385.35</v>
      </c>
      <c r="BK8" s="7">
        <f t="shared" si="28"/>
        <v>-7.9079437912248002E-2</v>
      </c>
      <c r="BL8" s="6">
        <f t="shared" ref="BL8:BP8" si="84">BL13+BL18+BL23+BL28+BL33+BL38+BL43+BL48+BL53+BL58+BL63+BL68+BL73+BL78+BL83+BL88+BL93</f>
        <v>395.4</v>
      </c>
      <c r="BM8" s="7">
        <f t="shared" si="30"/>
        <v>-8.5399703923022402E-2</v>
      </c>
      <c r="BN8" s="6">
        <f t="shared" si="84"/>
        <v>378.12</v>
      </c>
      <c r="BO8" s="7">
        <f t="shared" si="31"/>
        <v>-8.0961524439148794E-2</v>
      </c>
      <c r="BP8" s="6">
        <f t="shared" si="84"/>
        <v>338.14</v>
      </c>
      <c r="BQ8" s="7">
        <f t="shared" si="32"/>
        <v>-0.192115637319317</v>
      </c>
      <c r="BR8" s="6">
        <f t="shared" si="33"/>
        <v>4551.24</v>
      </c>
      <c r="BS8" s="7">
        <f t="shared" si="34"/>
        <v>-0.10285392133285499</v>
      </c>
      <c r="BT8" s="36"/>
      <c r="BU8" s="37">
        <v>409.79999999999899</v>
      </c>
      <c r="BV8" s="37">
        <v>404.79</v>
      </c>
      <c r="BW8" s="37">
        <v>434.66</v>
      </c>
      <c r="BX8" s="37">
        <v>428.22</v>
      </c>
      <c r="BY8" s="37">
        <v>433.38999999999902</v>
      </c>
      <c r="BZ8" s="37">
        <v>420.12</v>
      </c>
      <c r="CA8" s="37">
        <v>430.76</v>
      </c>
      <c r="CB8" s="37">
        <v>430.54</v>
      </c>
      <c r="CC8" s="37">
        <v>418.44000000000102</v>
      </c>
      <c r="CD8" s="37">
        <v>432.32000000000102</v>
      </c>
      <c r="CE8" s="37">
        <v>411.42999999999898</v>
      </c>
      <c r="CF8" s="37">
        <v>418.55</v>
      </c>
      <c r="CG8" s="6">
        <f t="shared" si="36"/>
        <v>5073.0200000000004</v>
      </c>
    </row>
    <row r="9" spans="1:85" s="23" customFormat="1" ht="27" customHeight="1">
      <c r="A9" s="467"/>
      <c r="B9" s="30" t="s">
        <v>2780</v>
      </c>
      <c r="C9" s="6">
        <f t="shared" ref="C9:G9" si="85">C14+C19+C24+C29+C34+C39+C44+C49+C54+C59+C64+C69+C74+C79+C84+C89+C94</f>
        <v>333.39000000000198</v>
      </c>
      <c r="D9" s="7">
        <f t="shared" ref="D9:H9" si="86">C9/R9-1</f>
        <v>1.33892240774522</v>
      </c>
      <c r="E9" s="6">
        <f t="shared" si="85"/>
        <v>294.49</v>
      </c>
      <c r="F9" s="7">
        <f t="shared" si="86"/>
        <v>0.93133525708291398</v>
      </c>
      <c r="G9" s="6">
        <f t="shared" si="85"/>
        <v>347.22999999999797</v>
      </c>
      <c r="H9" s="7">
        <f t="shared" si="86"/>
        <v>1.07822599952117</v>
      </c>
      <c r="I9" s="6">
        <f t="shared" ref="I9:M9" si="87">I14+I19+I24+I29+I34+I39+I44+I49+I54+I59+I64+I69+I74+I79+I84+I89+I94</f>
        <v>335.389999999998</v>
      </c>
      <c r="J9" s="7">
        <f t="shared" ref="J9:N9" si="88">I9/X9-1</f>
        <v>0.72189136461648895</v>
      </c>
      <c r="K9" s="6">
        <f t="shared" si="87"/>
        <v>369.27000000000498</v>
      </c>
      <c r="L9" s="7">
        <f t="shared" si="88"/>
        <v>0.60148321623733902</v>
      </c>
      <c r="M9" s="6">
        <f t="shared" si="87"/>
        <v>383.67999999999898</v>
      </c>
      <c r="N9" s="7">
        <f t="shared" si="88"/>
        <v>0.85415357850479001</v>
      </c>
      <c r="O9" s="31">
        <f t="shared" si="4"/>
        <v>2063.4499999999998</v>
      </c>
      <c r="P9" s="32">
        <f t="shared" si="5"/>
        <v>0.88547958223302903</v>
      </c>
      <c r="Q9" s="7"/>
      <c r="R9" s="6">
        <f t="shared" ref="R9:V9" si="89">R14+R19+R24+R29+R34+R39+R44+R49+R54+R59+R64+R69+R74+R79+R84+R89+R94</f>
        <v>142.539999999999</v>
      </c>
      <c r="S9" s="7">
        <f t="shared" ref="S9:W9" si="90">R9/AT9-1</f>
        <v>-0.183946871242919</v>
      </c>
      <c r="T9" s="6">
        <f t="shared" si="89"/>
        <v>152.479999999999</v>
      </c>
      <c r="U9" s="7">
        <f t="shared" si="90"/>
        <v>0.36423011541556999</v>
      </c>
      <c r="V9" s="6">
        <f t="shared" si="89"/>
        <v>167.08</v>
      </c>
      <c r="W9" s="7">
        <f t="shared" si="90"/>
        <v>0.12716724009984601</v>
      </c>
      <c r="X9" s="6">
        <f t="shared" ref="X9:AB9" si="91">X14+X19+X24+X29+X34+X39+X44+X49+X54+X59+X64+X69+X74+X79+X84+X89+X94</f>
        <v>194.77999999999901</v>
      </c>
      <c r="Y9" s="7">
        <f t="shared" ref="Y9:AC9" si="92">X9/AZ9-1</f>
        <v>0.20996397067957701</v>
      </c>
      <c r="Z9" s="6">
        <f t="shared" si="91"/>
        <v>230.57999999999899</v>
      </c>
      <c r="AA9" s="7">
        <f t="shared" si="92"/>
        <v>0.333371884577571</v>
      </c>
      <c r="AB9" s="6">
        <f t="shared" si="91"/>
        <v>206.930000000002</v>
      </c>
      <c r="AC9" s="7">
        <f t="shared" si="92"/>
        <v>0.10034031692014</v>
      </c>
      <c r="AD9" s="6">
        <f t="shared" ref="AD9:AH9" si="93">AD14+AD19+AD24+AD29+AD34+AD39+AD44+AD49+AD54+AD59+AD64+AD69+AD74+AD79+AD84+AD89+AD94</f>
        <v>271.02</v>
      </c>
      <c r="AE9" s="7">
        <f t="shared" ref="AE9:AI9" si="94">AD9/BF9-1</f>
        <v>0.36616594414759801</v>
      </c>
      <c r="AF9" s="6">
        <f t="shared" si="93"/>
        <v>292.020000000001</v>
      </c>
      <c r="AG9" s="7">
        <f t="shared" si="94"/>
        <v>0.54084001688476802</v>
      </c>
      <c r="AH9" s="6">
        <f t="shared" si="93"/>
        <v>271.76999999999902</v>
      </c>
      <c r="AI9" s="7">
        <f t="shared" si="94"/>
        <v>0.40340821068938798</v>
      </c>
      <c r="AJ9" s="6">
        <f t="shared" ref="AJ9:AN9" si="95">AJ14+AJ19+AJ24+AJ29+AJ34+AJ39+AJ44+AJ49+AJ54+AJ59+AJ64+AJ69+AJ74+AJ79+AJ84+AJ89+AJ94</f>
        <v>314.29999999999598</v>
      </c>
      <c r="AK9" s="7">
        <f t="shared" ref="AK9:AO9" si="96">AJ9/BL9-1</f>
        <v>0.61154694149616395</v>
      </c>
      <c r="AL9" s="6">
        <f t="shared" si="95"/>
        <v>297.47000000000099</v>
      </c>
      <c r="AM9" s="7">
        <f t="shared" si="96"/>
        <v>0.50931046729920304</v>
      </c>
      <c r="AN9" s="6">
        <f t="shared" si="95"/>
        <v>343.86</v>
      </c>
      <c r="AO9" s="7">
        <f t="shared" si="96"/>
        <v>0.83118542975823395</v>
      </c>
      <c r="AP9" s="6">
        <f t="shared" si="14"/>
        <v>2884.83</v>
      </c>
      <c r="AQ9" s="7">
        <f t="shared" si="15"/>
        <v>0.361995949180628</v>
      </c>
      <c r="AR9" s="33"/>
      <c r="AS9" s="34">
        <f t="shared" si="16"/>
        <v>1930.31</v>
      </c>
      <c r="AT9" s="6">
        <f t="shared" ref="AT9:AX9" si="97">AT14+AT19+AT24+AT29+AT34+AT39+AT44+AT49+AT54+AT59+AT64+AT69+AT74+AT79+AT84+AT89+AT94</f>
        <v>174.67</v>
      </c>
      <c r="AU9" s="7">
        <f t="shared" si="18"/>
        <v>0.65831197189784296</v>
      </c>
      <c r="AV9" s="6">
        <f t="shared" si="97"/>
        <v>111.77</v>
      </c>
      <c r="AW9" s="7">
        <f t="shared" si="19"/>
        <v>-6.3746021109061204E-2</v>
      </c>
      <c r="AX9" s="6">
        <f t="shared" si="97"/>
        <v>148.22999999999999</v>
      </c>
      <c r="AY9" s="7">
        <f t="shared" si="20"/>
        <v>0.13152671755725301</v>
      </c>
      <c r="AZ9" s="6">
        <f t="shared" ref="AZ9:BD9" si="98">AZ14+AZ19+AZ24+AZ29+AZ34+AZ39+AZ44+AZ49+AZ54+AZ59+AZ64+AZ69+AZ74+AZ79+AZ84+AZ89+AZ94</f>
        <v>160.97999999999999</v>
      </c>
      <c r="BA9" s="7">
        <f t="shared" si="22"/>
        <v>0.24636110250852</v>
      </c>
      <c r="BB9" s="6">
        <f t="shared" si="98"/>
        <v>172.93</v>
      </c>
      <c r="BC9" s="7">
        <f t="shared" si="23"/>
        <v>0.285151605231867</v>
      </c>
      <c r="BD9" s="6">
        <f t="shared" si="98"/>
        <v>188.06</v>
      </c>
      <c r="BE9" s="7">
        <f t="shared" si="24"/>
        <v>0.34771391715637101</v>
      </c>
      <c r="BF9" s="6">
        <f t="shared" ref="BF9:BJ9" si="99">BF14+BF19+BF24+BF29+BF34+BF39+BF44+BF49+BF54+BF59+BF64+BF69+BF74+BF79+BF84+BF89+BF94</f>
        <v>198.38</v>
      </c>
      <c r="BG9" s="7">
        <f t="shared" si="26"/>
        <v>0.32112413425679198</v>
      </c>
      <c r="BH9" s="6">
        <f t="shared" si="99"/>
        <v>189.52</v>
      </c>
      <c r="BI9" s="7">
        <f t="shared" si="27"/>
        <v>0.25634736493205001</v>
      </c>
      <c r="BJ9" s="6">
        <f t="shared" si="99"/>
        <v>193.64999999999901</v>
      </c>
      <c r="BK9" s="7">
        <f t="shared" si="28"/>
        <v>0.33542514309357502</v>
      </c>
      <c r="BL9" s="6">
        <f t="shared" ref="BL9:BP9" si="100">BL14+BL19+BL24+BL29+BL34+BL39+BL44+BL49+BL54+BL59+BL64+BL69+BL74+BL79+BL84+BL89+BL94</f>
        <v>195.03</v>
      </c>
      <c r="BM9" s="7">
        <f t="shared" si="30"/>
        <v>0.31705834683954398</v>
      </c>
      <c r="BN9" s="6">
        <f t="shared" si="100"/>
        <v>197.09</v>
      </c>
      <c r="BO9" s="7">
        <f t="shared" si="31"/>
        <v>0.30514535461227998</v>
      </c>
      <c r="BP9" s="6">
        <f t="shared" si="100"/>
        <v>187.78</v>
      </c>
      <c r="BQ9" s="7">
        <f t="shared" si="32"/>
        <v>0.14772935639630499</v>
      </c>
      <c r="BR9" s="6">
        <f t="shared" si="33"/>
        <v>2118.09</v>
      </c>
      <c r="BS9" s="7">
        <f t="shared" si="34"/>
        <v>0.27007417445688298</v>
      </c>
      <c r="BT9" s="36"/>
      <c r="BU9" s="37">
        <v>105.33</v>
      </c>
      <c r="BV9" s="37">
        <v>119.38</v>
      </c>
      <c r="BW9" s="37">
        <v>131</v>
      </c>
      <c r="BX9" s="37">
        <v>129.16</v>
      </c>
      <c r="BY9" s="37">
        <v>134.56</v>
      </c>
      <c r="BZ9" s="37">
        <v>139.54</v>
      </c>
      <c r="CA9" s="37">
        <v>150.16</v>
      </c>
      <c r="CB9" s="37">
        <v>150.85</v>
      </c>
      <c r="CC9" s="37">
        <v>145.01</v>
      </c>
      <c r="CD9" s="37">
        <v>148.08000000000001</v>
      </c>
      <c r="CE9" s="37">
        <v>151.01</v>
      </c>
      <c r="CF9" s="37">
        <v>163.61000000000001</v>
      </c>
      <c r="CG9" s="6">
        <f t="shared" si="36"/>
        <v>1667.69</v>
      </c>
    </row>
    <row r="10" spans="1:85" s="22" customFormat="1" ht="27" customHeight="1">
      <c r="A10" s="468" t="s">
        <v>2543</v>
      </c>
      <c r="B10" s="30" t="s">
        <v>2776</v>
      </c>
      <c r="C10" s="6">
        <f t="shared" ref="C10:G10" si="101">C11+C12+C13+C14</f>
        <v>349.53039999999999</v>
      </c>
      <c r="D10" s="7">
        <f t="shared" ref="D10:H10" si="102">C10/R10-1</f>
        <v>0.270557615412575</v>
      </c>
      <c r="E10" s="6">
        <f t="shared" si="101"/>
        <v>256.85550000000001</v>
      </c>
      <c r="F10" s="7">
        <f t="shared" si="102"/>
        <v>-5.2900032853725402E-2</v>
      </c>
      <c r="G10" s="6">
        <f t="shared" si="101"/>
        <v>356.885999999999</v>
      </c>
      <c r="H10" s="7">
        <f t="shared" si="102"/>
        <v>7.2740618637022497E-2</v>
      </c>
      <c r="I10" s="6">
        <f t="shared" ref="I10:M10" si="103">I11+I12+I13+I14</f>
        <v>362.12700000000001</v>
      </c>
      <c r="J10" s="7">
        <f t="shared" ref="J10:N10" si="104">I10/X10-1</f>
        <v>8.3695954542395406E-3</v>
      </c>
      <c r="K10" s="6">
        <f t="shared" si="103"/>
        <v>353.17770000000002</v>
      </c>
      <c r="L10" s="7">
        <f t="shared" si="104"/>
        <v>5.6546454482469199E-2</v>
      </c>
      <c r="M10" s="6">
        <f t="shared" si="103"/>
        <v>364.94589999999999</v>
      </c>
      <c r="N10" s="7">
        <f t="shared" si="104"/>
        <v>5.1827626874984198E-2</v>
      </c>
      <c r="O10" s="31">
        <f t="shared" si="4"/>
        <v>2043.5225</v>
      </c>
      <c r="P10" s="32">
        <f t="shared" si="5"/>
        <v>6.4695744723419796E-2</v>
      </c>
      <c r="Q10" s="7"/>
      <c r="R10" s="6">
        <f t="shared" ref="R10:V10" si="105">R11+R12+R13+R14</f>
        <v>275.10000000000002</v>
      </c>
      <c r="S10" s="7">
        <f t="shared" ref="S10:W10" si="106">R10/AT10-1</f>
        <v>3.1978273839951301</v>
      </c>
      <c r="T10" s="6">
        <f t="shared" si="105"/>
        <v>271.20209999999901</v>
      </c>
      <c r="U10" s="7">
        <f t="shared" si="106"/>
        <v>4.3878571513713904</v>
      </c>
      <c r="V10" s="6">
        <f t="shared" si="105"/>
        <v>332.68619999999902</v>
      </c>
      <c r="W10" s="7">
        <f t="shared" si="106"/>
        <v>3.1036147104716201</v>
      </c>
      <c r="X10" s="6">
        <f t="shared" ref="X10:AB10" si="107">X11+X12+X13+X14</f>
        <v>359.12130000000002</v>
      </c>
      <c r="Y10" s="7">
        <f t="shared" ref="Y10:AC10" si="108">X10/AZ10-1</f>
        <v>3.1190673635747199</v>
      </c>
      <c r="Z10" s="6">
        <f t="shared" si="107"/>
        <v>334.2756</v>
      </c>
      <c r="AA10" s="7">
        <f t="shared" si="108"/>
        <v>2.8065064924860699</v>
      </c>
      <c r="AB10" s="6">
        <f t="shared" si="107"/>
        <v>346.96359999999902</v>
      </c>
      <c r="AC10" s="7">
        <f t="shared" si="108"/>
        <v>3.3080143681764298</v>
      </c>
      <c r="AD10" s="6">
        <f t="shared" ref="AD10:AH10" si="109">AD11+AD12+AD13+AD14</f>
        <v>369.87430000000001</v>
      </c>
      <c r="AE10" s="7">
        <f t="shared" ref="AE10:AI10" si="110">AD10/BF10-1</f>
        <v>3.91700465944818</v>
      </c>
      <c r="AF10" s="6">
        <f t="shared" si="109"/>
        <v>348.0308</v>
      </c>
      <c r="AG10" s="7">
        <f t="shared" si="110"/>
        <v>4.1660684651306799</v>
      </c>
      <c r="AH10" s="6">
        <f t="shared" si="109"/>
        <v>375.26219999999898</v>
      </c>
      <c r="AI10" s="7">
        <f t="shared" si="110"/>
        <v>3.7355999535604498</v>
      </c>
      <c r="AJ10" s="6">
        <f t="shared" ref="AJ10:AN10" si="111">AJ11+AJ12+AJ13+AJ14</f>
        <v>359.88220000000001</v>
      </c>
      <c r="AK10" s="7">
        <f t="shared" ref="AK10:AO10" si="112">AJ10/BL10-1</f>
        <v>0.102935750125347</v>
      </c>
      <c r="AL10" s="6">
        <f t="shared" si="111"/>
        <v>383.64160000000101</v>
      </c>
      <c r="AM10" s="7">
        <f t="shared" si="112"/>
        <v>0.15913121719147499</v>
      </c>
      <c r="AN10" s="6">
        <f t="shared" si="111"/>
        <v>382.25920000000002</v>
      </c>
      <c r="AO10" s="7">
        <f t="shared" si="112"/>
        <v>0.17526544679765299</v>
      </c>
      <c r="AP10" s="6">
        <f t="shared" si="14"/>
        <v>4138.2991000000002</v>
      </c>
      <c r="AQ10" s="7">
        <f t="shared" si="15"/>
        <v>1.4977075924521099</v>
      </c>
      <c r="AR10" s="33"/>
      <c r="AS10" s="34">
        <f t="shared" si="16"/>
        <v>1331.5853999999999</v>
      </c>
      <c r="AT10" s="34">
        <f t="shared" ref="AT10:AX10" si="113">AT11+AT12+AT13+AT14</f>
        <v>65.533900000000401</v>
      </c>
      <c r="AU10" s="33"/>
      <c r="AV10" s="34">
        <f t="shared" si="113"/>
        <v>50.3357999999999</v>
      </c>
      <c r="AW10" s="33"/>
      <c r="AX10" s="34">
        <f t="shared" si="113"/>
        <v>81.071499999999901</v>
      </c>
      <c r="AY10" s="33"/>
      <c r="AZ10" s="34">
        <f t="shared" ref="AZ10:BD10" si="114">AZ11+AZ12+AZ13+AZ14</f>
        <v>87.185100000000304</v>
      </c>
      <c r="BA10" s="33"/>
      <c r="BB10" s="34">
        <f t="shared" si="114"/>
        <v>87.816900000000004</v>
      </c>
      <c r="BC10" s="33"/>
      <c r="BD10" s="34">
        <f t="shared" si="114"/>
        <v>80.539100000000204</v>
      </c>
      <c r="BE10" s="33"/>
      <c r="BF10" s="34">
        <f t="shared" ref="BF10:BJ10" si="115">BF11+BF12+BF13+BF14</f>
        <v>75.223500000000001</v>
      </c>
      <c r="BG10" s="33"/>
      <c r="BH10" s="34">
        <f t="shared" si="115"/>
        <v>67.368599999999503</v>
      </c>
      <c r="BI10" s="33"/>
      <c r="BJ10" s="34">
        <f t="shared" si="115"/>
        <v>79.242799999999903</v>
      </c>
      <c r="BK10" s="33"/>
      <c r="BL10" s="34">
        <f t="shared" ref="BL10:BP10" si="116">BL11+BL12+BL13+BL14</f>
        <v>326.29480000000001</v>
      </c>
      <c r="BM10" s="33"/>
      <c r="BN10" s="34">
        <f t="shared" si="116"/>
        <v>330.97340000000003</v>
      </c>
      <c r="BO10" s="33"/>
      <c r="BP10" s="34">
        <f t="shared" si="116"/>
        <v>325.25349999999997</v>
      </c>
      <c r="BQ10" s="33"/>
      <c r="BR10" s="34">
        <f t="shared" si="33"/>
        <v>1656.8389</v>
      </c>
      <c r="BS10" s="33"/>
      <c r="BT10" s="35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</row>
    <row r="11" spans="1:85" s="23" customFormat="1" ht="27" customHeight="1">
      <c r="A11" s="469"/>
      <c r="B11" s="30" t="s">
        <v>2777</v>
      </c>
      <c r="C11" s="38">
        <f>[1]班线包车!C8</f>
        <v>323.88040000000001</v>
      </c>
      <c r="D11" s="7">
        <f t="shared" ref="D11:H11" si="117">C11/R11-1</f>
        <v>0.26927303366383198</v>
      </c>
      <c r="E11" s="38">
        <f>[1]班线包车!E8</f>
        <v>236.0855</v>
      </c>
      <c r="F11" s="7">
        <f t="shared" si="117"/>
        <v>-6.5570798738660799E-2</v>
      </c>
      <c r="G11" s="38">
        <f>[1]班线包车!G8</f>
        <v>326.99599999999998</v>
      </c>
      <c r="H11" s="7">
        <f t="shared" si="117"/>
        <v>5.4362567155978599E-2</v>
      </c>
      <c r="I11" s="38">
        <f>[1]班线包车!I8</f>
        <v>335.78699999999998</v>
      </c>
      <c r="J11" s="7">
        <f t="shared" ref="J11:N11" si="118">I11/X11-1</f>
        <v>-4.0170100785635902E-3</v>
      </c>
      <c r="K11" s="38">
        <f>[1]班线包车!K8</f>
        <v>327.59769999999997</v>
      </c>
      <c r="L11" s="7">
        <f t="shared" si="118"/>
        <v>4.3053646956337802E-2</v>
      </c>
      <c r="M11" s="38">
        <f>[1]班线包车!M8</f>
        <v>341.17590000000001</v>
      </c>
      <c r="N11" s="7">
        <f t="shared" si="118"/>
        <v>5.7504472704414701E-2</v>
      </c>
      <c r="O11" s="31">
        <f t="shared" si="4"/>
        <v>1891.5225</v>
      </c>
      <c r="P11" s="32">
        <f t="shared" si="5"/>
        <v>5.5655634996518502E-2</v>
      </c>
      <c r="Q11" s="7"/>
      <c r="R11" s="6">
        <v>255.17</v>
      </c>
      <c r="S11" s="7">
        <f t="shared" ref="S11:W11" si="119">R11/AT11-1</f>
        <v>5.77132674696621</v>
      </c>
      <c r="T11" s="6">
        <v>252.65209999999999</v>
      </c>
      <c r="U11" s="7">
        <f t="shared" si="119"/>
        <v>6.8376246285185998</v>
      </c>
      <c r="V11" s="38">
        <f>[1]班线包车!V8</f>
        <v>310.13619999999997</v>
      </c>
      <c r="W11" s="7">
        <f t="shared" si="119"/>
        <v>4.9743255348044304</v>
      </c>
      <c r="X11" s="38">
        <f>[1]班线包车!X8</f>
        <v>337.1413</v>
      </c>
      <c r="Y11" s="7">
        <f t="shared" ref="Y11:AC11" si="120">X11/AZ11-1</f>
        <v>4.7098946398600399</v>
      </c>
      <c r="Z11" s="38">
        <f>[1]班线包车!Z8</f>
        <v>314.07560000000001</v>
      </c>
      <c r="AA11" s="7">
        <f t="shared" si="120"/>
        <v>4.3435210091039202</v>
      </c>
      <c r="AB11" s="38">
        <f>[1]班线包车!AB8</f>
        <v>322.62360000000001</v>
      </c>
      <c r="AC11" s="7">
        <f t="shared" si="120"/>
        <v>4.9757173207184398</v>
      </c>
      <c r="AD11" s="38">
        <f>[1]班线包车!AD8</f>
        <v>346.42430000000002</v>
      </c>
      <c r="AE11" s="7">
        <f t="shared" ref="AE11:AI11" si="121">AD11/BF11-1</f>
        <v>6.0320683670466</v>
      </c>
      <c r="AF11" s="38">
        <f>[1]班线包车!AF8</f>
        <v>324.39080000000001</v>
      </c>
      <c r="AG11" s="7">
        <f t="shared" si="121"/>
        <v>6.35603397840294</v>
      </c>
      <c r="AH11" s="38">
        <f>[1]班线包车!AH8</f>
        <v>349.41219999999998</v>
      </c>
      <c r="AI11" s="7">
        <f t="shared" si="121"/>
        <v>5.5161125491395504</v>
      </c>
      <c r="AJ11" s="38">
        <f>[1]班线包车!AJ8</f>
        <v>330.85219999999998</v>
      </c>
      <c r="AK11" s="7">
        <f t="shared" ref="AK11:AO11" si="122">AJ11/BL11-1</f>
        <v>0.108624731432125</v>
      </c>
      <c r="AL11" s="38">
        <f>[1]班线包车!AL8</f>
        <v>355.15159999999997</v>
      </c>
      <c r="AM11" s="7">
        <f t="shared" si="122"/>
        <v>0.16103060739460201</v>
      </c>
      <c r="AN11" s="38">
        <f>[1]班线包车!AN8</f>
        <v>354.37920000000003</v>
      </c>
      <c r="AO11" s="7">
        <f t="shared" si="122"/>
        <v>0.17924552474348099</v>
      </c>
      <c r="AP11" s="6">
        <f t="shared" si="14"/>
        <v>3852.4090999999999</v>
      </c>
      <c r="AQ11" s="7">
        <f t="shared" si="15"/>
        <v>1.86324648603918</v>
      </c>
      <c r="AR11" s="33"/>
      <c r="AS11" s="34">
        <f t="shared" si="16"/>
        <v>1044.9554000000001</v>
      </c>
      <c r="AT11" s="39">
        <v>37.683900000000001</v>
      </c>
      <c r="AU11" s="7"/>
      <c r="AV11" s="38">
        <v>32.235799999999998</v>
      </c>
      <c r="AW11" s="7"/>
      <c r="AX11" s="38">
        <v>51.911499999999997</v>
      </c>
      <c r="AY11" s="7"/>
      <c r="AZ11" s="39">
        <v>59.045099999999998</v>
      </c>
      <c r="BA11" s="7"/>
      <c r="BB11" s="39">
        <v>58.776899999999998</v>
      </c>
      <c r="BC11" s="7"/>
      <c r="BD11" s="39">
        <v>53.989100000000001</v>
      </c>
      <c r="BE11" s="7"/>
      <c r="BF11" s="39">
        <v>49.263500000000001</v>
      </c>
      <c r="BG11" s="7"/>
      <c r="BH11" s="39">
        <v>44.098599999999998</v>
      </c>
      <c r="BI11" s="7"/>
      <c r="BJ11" s="39">
        <v>53.622799999999998</v>
      </c>
      <c r="BK11" s="7"/>
      <c r="BL11" s="39">
        <v>298.4348</v>
      </c>
      <c r="BM11" s="7"/>
      <c r="BN11" s="39">
        <v>305.89339999999999</v>
      </c>
      <c r="BO11" s="7"/>
      <c r="BP11" s="39">
        <v>300.51350000000002</v>
      </c>
      <c r="BQ11" s="7"/>
      <c r="BR11" s="6">
        <f t="shared" si="33"/>
        <v>1345.4689000000001</v>
      </c>
      <c r="BS11" s="7"/>
      <c r="BT11" s="36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6"/>
    </row>
    <row r="12" spans="1:85" s="23" customFormat="1" ht="27" customHeight="1">
      <c r="A12" s="469"/>
      <c r="B12" s="30" t="s">
        <v>2778</v>
      </c>
      <c r="C12" s="38">
        <f>[1]公交!C9-[1]公交!C11</f>
        <v>25.649999999999601</v>
      </c>
      <c r="D12" s="7">
        <f t="shared" ref="D12:H12" si="123">C12/R12-1</f>
        <v>0.28700451580528202</v>
      </c>
      <c r="E12" s="38">
        <f>[1]公交!E9-[1]公交!E11</f>
        <v>20.77</v>
      </c>
      <c r="F12" s="7">
        <f t="shared" si="123"/>
        <v>0.119676549865272</v>
      </c>
      <c r="G12" s="38">
        <f>[1]公交!G9-[1]公交!G11</f>
        <v>29.8899999999994</v>
      </c>
      <c r="H12" s="7">
        <f t="shared" si="123"/>
        <v>0.32549889135256699</v>
      </c>
      <c r="I12" s="38">
        <f>[1]公交!I9-[1]公交!I11</f>
        <v>26.340000000000099</v>
      </c>
      <c r="J12" s="7">
        <f t="shared" ref="J12:N12" si="124">I12/X12-1</f>
        <v>0.198362147406764</v>
      </c>
      <c r="K12" s="38">
        <f>[1]公交!K9-[1]公交!K11</f>
        <v>25.579999999999899</v>
      </c>
      <c r="L12" s="7">
        <f t="shared" si="124"/>
        <v>0.26633663366337401</v>
      </c>
      <c r="M12" s="38">
        <f>[1]公交!M9-[1]公交!M11</f>
        <v>23.770000000000401</v>
      </c>
      <c r="N12" s="7">
        <f t="shared" si="124"/>
        <v>-2.34182415776014E-2</v>
      </c>
      <c r="O12" s="31">
        <f t="shared" si="4"/>
        <v>152</v>
      </c>
      <c r="P12" s="32">
        <f t="shared" si="5"/>
        <v>0.19168953351628801</v>
      </c>
      <c r="Q12" s="7"/>
      <c r="R12" s="38">
        <f>[1]公交!R9-[1]公交!R11</f>
        <v>19.930000000000302</v>
      </c>
      <c r="S12" s="7">
        <f t="shared" ref="S12:W12" si="125">R12/AT12-1</f>
        <v>-0.284380610412926</v>
      </c>
      <c r="T12" s="38">
        <f>[1]公交!T9-[1]公交!T11</f>
        <v>18.549999999999301</v>
      </c>
      <c r="U12" s="7">
        <f t="shared" si="125"/>
        <v>2.48618784530041E-2</v>
      </c>
      <c r="V12" s="38">
        <f>[1]公交!V9-[1]公交!V11</f>
        <v>22.549999999999301</v>
      </c>
      <c r="W12" s="7">
        <f t="shared" si="125"/>
        <v>-0.22668038408781399</v>
      </c>
      <c r="X12" s="38">
        <f>[1]公交!X9-[1]公交!X11</f>
        <v>21.979999999999599</v>
      </c>
      <c r="Y12" s="7">
        <f t="shared" ref="Y12:AC12" si="126">X12/AZ12-1</f>
        <v>-0.21890547263683999</v>
      </c>
      <c r="Z12" s="38">
        <f>[1]公交!Z9-[1]公交!Z11</f>
        <v>20.1999999999998</v>
      </c>
      <c r="AA12" s="7">
        <f t="shared" si="126"/>
        <v>-0.304407713498629</v>
      </c>
      <c r="AB12" s="38">
        <f>[1]公交!AB9-[1]公交!AB11</f>
        <v>24.3399999999992</v>
      </c>
      <c r="AC12" s="7">
        <f t="shared" si="126"/>
        <v>-8.3239171374800303E-2</v>
      </c>
      <c r="AD12" s="38">
        <f>[1]公交!AD9-[1]公交!AD11</f>
        <v>23.4499999999998</v>
      </c>
      <c r="AE12" s="7">
        <f t="shared" ref="AE12:AI12" si="127">AD12/BF12-1</f>
        <v>-9.6687211093997805E-2</v>
      </c>
      <c r="AF12" s="38">
        <f>[1]公交!AF9-[1]公交!AF11</f>
        <v>23.640000000000299</v>
      </c>
      <c r="AG12" s="7">
        <f t="shared" si="127"/>
        <v>1.5900300816537899E-2</v>
      </c>
      <c r="AH12" s="38">
        <f>[1]公交!AH9-[1]公交!AH11</f>
        <v>25.8499999999995</v>
      </c>
      <c r="AI12" s="7">
        <f t="shared" si="127"/>
        <v>8.9773614363604093E-3</v>
      </c>
      <c r="AJ12" s="38">
        <f>[1]公交!AJ9-[1]公交!AJ11</f>
        <v>29.029999999999699</v>
      </c>
      <c r="AK12" s="7">
        <f t="shared" ref="AK12:AO12" si="128">AJ12/BL12-1</f>
        <v>4.1995692749463603E-2</v>
      </c>
      <c r="AL12" s="38">
        <f>[1]公交!AL9-[1]公交!AL11</f>
        <v>28.490000000000698</v>
      </c>
      <c r="AM12" s="7">
        <f t="shared" si="128"/>
        <v>0.13596491228073401</v>
      </c>
      <c r="AN12" s="38">
        <f>[1]公交!AN9-[1]公交!AN11</f>
        <v>27.880000000000098</v>
      </c>
      <c r="AO12" s="7">
        <f t="shared" si="128"/>
        <v>0.12691996766371599</v>
      </c>
      <c r="AP12" s="6">
        <f t="shared" si="14"/>
        <v>285.889999999998</v>
      </c>
      <c r="AQ12" s="7">
        <f t="shared" si="15"/>
        <v>-8.1831904165468705E-2</v>
      </c>
      <c r="AR12" s="33"/>
      <c r="AS12" s="34">
        <f t="shared" si="16"/>
        <v>286.63</v>
      </c>
      <c r="AT12" s="38">
        <v>27.850000000000399</v>
      </c>
      <c r="AU12" s="7"/>
      <c r="AV12" s="38">
        <v>18.099999999999898</v>
      </c>
      <c r="AW12" s="7"/>
      <c r="AX12" s="38">
        <v>29.159999999999901</v>
      </c>
      <c r="AY12" s="7"/>
      <c r="AZ12" s="38">
        <v>28.140000000000299</v>
      </c>
      <c r="BA12" s="7"/>
      <c r="BB12" s="38">
        <v>29.04</v>
      </c>
      <c r="BC12" s="7"/>
      <c r="BD12" s="38">
        <v>26.5500000000002</v>
      </c>
      <c r="BE12" s="7"/>
      <c r="BF12" s="38">
        <v>25.96</v>
      </c>
      <c r="BG12" s="7"/>
      <c r="BH12" s="38">
        <v>23.269999999999499</v>
      </c>
      <c r="BI12" s="7"/>
      <c r="BJ12" s="38">
        <v>25.619999999999902</v>
      </c>
      <c r="BK12" s="7"/>
      <c r="BL12" s="6">
        <v>27.859999999999701</v>
      </c>
      <c r="BM12" s="7"/>
      <c r="BN12" s="6">
        <v>25.079999999999899</v>
      </c>
      <c r="BO12" s="7"/>
      <c r="BP12" s="6">
        <v>24.739999999999799</v>
      </c>
      <c r="BQ12" s="7"/>
      <c r="BR12" s="6">
        <f t="shared" si="33"/>
        <v>311.37</v>
      </c>
      <c r="BS12" s="7"/>
      <c r="BT12" s="36"/>
      <c r="BU12" s="37"/>
      <c r="BV12" s="37"/>
      <c r="BW12" s="37"/>
      <c r="BX12" s="37"/>
      <c r="BY12" s="37"/>
      <c r="BZ12" s="37"/>
      <c r="CA12" s="40"/>
      <c r="CB12" s="37"/>
      <c r="CC12" s="40"/>
      <c r="CD12" s="40"/>
      <c r="CE12" s="40"/>
      <c r="CF12" s="40"/>
      <c r="CG12" s="6"/>
    </row>
    <row r="13" spans="1:85" s="23" customFormat="1" ht="27" customHeight="1">
      <c r="A13" s="470"/>
      <c r="B13" s="30" t="s">
        <v>2779</v>
      </c>
      <c r="C13" s="38">
        <v>0</v>
      </c>
      <c r="D13" s="7" t="e">
        <f t="shared" ref="D13:H13" si="129">C13/R13-1</f>
        <v>#DIV/0!</v>
      </c>
      <c r="E13" s="38">
        <v>0</v>
      </c>
      <c r="F13" s="7" t="e">
        <f t="shared" si="129"/>
        <v>#DIV/0!</v>
      </c>
      <c r="G13" s="38">
        <v>0</v>
      </c>
      <c r="H13" s="7" t="e">
        <f t="shared" si="129"/>
        <v>#DIV/0!</v>
      </c>
      <c r="I13" s="38">
        <v>0</v>
      </c>
      <c r="J13" s="7" t="e">
        <f t="shared" ref="J13:N13" si="130">I13/X13-1</f>
        <v>#DIV/0!</v>
      </c>
      <c r="K13" s="38">
        <v>0</v>
      </c>
      <c r="L13" s="7" t="e">
        <f t="shared" si="130"/>
        <v>#DIV/0!</v>
      </c>
      <c r="M13" s="38">
        <v>0</v>
      </c>
      <c r="N13" s="7" t="e">
        <f t="shared" si="130"/>
        <v>#DIV/0!</v>
      </c>
      <c r="O13" s="31">
        <f t="shared" si="4"/>
        <v>0</v>
      </c>
      <c r="P13" s="32" t="e">
        <f t="shared" si="5"/>
        <v>#DIV/0!</v>
      </c>
      <c r="Q13" s="7"/>
      <c r="R13" s="38">
        <v>0</v>
      </c>
      <c r="S13" s="7"/>
      <c r="T13" s="38">
        <v>0</v>
      </c>
      <c r="U13" s="7"/>
      <c r="V13" s="38">
        <v>0</v>
      </c>
      <c r="W13" s="7"/>
      <c r="X13" s="38">
        <v>0</v>
      </c>
      <c r="Y13" s="7"/>
      <c r="Z13" s="38">
        <v>0</v>
      </c>
      <c r="AA13" s="7"/>
      <c r="AB13" s="38">
        <v>0</v>
      </c>
      <c r="AC13" s="7"/>
      <c r="AD13" s="38">
        <v>0</v>
      </c>
      <c r="AE13" s="7"/>
      <c r="AF13" s="38">
        <v>0</v>
      </c>
      <c r="AG13" s="7"/>
      <c r="AH13" s="38">
        <v>0</v>
      </c>
      <c r="AI13" s="7"/>
      <c r="AJ13" s="38">
        <v>0</v>
      </c>
      <c r="AK13" s="7"/>
      <c r="AL13" s="38">
        <v>0</v>
      </c>
      <c r="AM13" s="7"/>
      <c r="AN13" s="38">
        <v>0</v>
      </c>
      <c r="AO13" s="7"/>
      <c r="AP13" s="6">
        <f t="shared" si="14"/>
        <v>0</v>
      </c>
      <c r="AQ13" s="7" t="e">
        <f t="shared" si="15"/>
        <v>#DIV/0!</v>
      </c>
      <c r="AR13" s="33"/>
      <c r="AS13" s="34">
        <f t="shared" si="16"/>
        <v>0</v>
      </c>
      <c r="AT13" s="38">
        <v>0</v>
      </c>
      <c r="AU13" s="7"/>
      <c r="AV13" s="38">
        <v>0</v>
      </c>
      <c r="AW13" s="7"/>
      <c r="AX13" s="38">
        <v>0</v>
      </c>
      <c r="AY13" s="7"/>
      <c r="AZ13" s="38">
        <v>0</v>
      </c>
      <c r="BA13" s="7"/>
      <c r="BB13" s="38">
        <v>0</v>
      </c>
      <c r="BC13" s="7"/>
      <c r="BD13" s="38">
        <v>0</v>
      </c>
      <c r="BE13" s="7"/>
      <c r="BF13" s="38">
        <v>0</v>
      </c>
      <c r="BG13" s="7"/>
      <c r="BH13" s="38">
        <v>0</v>
      </c>
      <c r="BI13" s="7"/>
      <c r="BJ13" s="38">
        <v>0</v>
      </c>
      <c r="BK13" s="7"/>
      <c r="BL13" s="6">
        <v>0</v>
      </c>
      <c r="BM13" s="7"/>
      <c r="BN13" s="6">
        <v>0</v>
      </c>
      <c r="BO13" s="7"/>
      <c r="BP13" s="6">
        <v>0</v>
      </c>
      <c r="BQ13" s="7"/>
      <c r="BR13" s="6">
        <f t="shared" si="33"/>
        <v>0</v>
      </c>
      <c r="BS13" s="7"/>
      <c r="BT13" s="36"/>
      <c r="BU13" s="37"/>
      <c r="BV13" s="37"/>
      <c r="BW13" s="37"/>
      <c r="BX13" s="37"/>
      <c r="BY13" s="37"/>
      <c r="BZ13" s="37"/>
      <c r="CA13" s="40"/>
      <c r="CB13" s="37"/>
      <c r="CC13" s="40"/>
      <c r="CD13" s="40"/>
      <c r="CE13" s="40"/>
      <c r="CF13" s="40"/>
      <c r="CG13" s="6"/>
    </row>
    <row r="14" spans="1:85" s="23" customFormat="1" ht="27" customHeight="1">
      <c r="A14" s="471"/>
      <c r="B14" s="30" t="s">
        <v>2780</v>
      </c>
      <c r="C14" s="41">
        <v>0</v>
      </c>
      <c r="D14" s="7" t="e">
        <f t="shared" ref="D14:H14" si="131">C14/R14-1</f>
        <v>#DIV/0!</v>
      </c>
      <c r="E14" s="41">
        <v>0</v>
      </c>
      <c r="F14" s="7" t="e">
        <f t="shared" si="131"/>
        <v>#DIV/0!</v>
      </c>
      <c r="G14" s="41">
        <v>0</v>
      </c>
      <c r="H14" s="7" t="e">
        <f t="shared" si="131"/>
        <v>#DIV/0!</v>
      </c>
      <c r="I14" s="41">
        <v>0</v>
      </c>
      <c r="J14" s="7" t="e">
        <f t="shared" ref="J14:N14" si="132">I14/X14-1</f>
        <v>#DIV/0!</v>
      </c>
      <c r="K14" s="41">
        <v>0</v>
      </c>
      <c r="L14" s="7" t="e">
        <f t="shared" si="132"/>
        <v>#DIV/0!</v>
      </c>
      <c r="M14" s="41">
        <v>0</v>
      </c>
      <c r="N14" s="7" t="e">
        <f t="shared" si="132"/>
        <v>#DIV/0!</v>
      </c>
      <c r="O14" s="31">
        <f t="shared" si="4"/>
        <v>0</v>
      </c>
      <c r="P14" s="32" t="e">
        <f t="shared" si="5"/>
        <v>#DIV/0!</v>
      </c>
      <c r="Q14" s="7"/>
      <c r="R14" s="41">
        <v>0</v>
      </c>
      <c r="S14" s="7"/>
      <c r="T14" s="41">
        <v>0</v>
      </c>
      <c r="U14" s="7"/>
      <c r="V14" s="41">
        <v>0</v>
      </c>
      <c r="W14" s="7"/>
      <c r="X14" s="41">
        <v>0</v>
      </c>
      <c r="Y14" s="7"/>
      <c r="Z14" s="41">
        <v>0</v>
      </c>
      <c r="AA14" s="7"/>
      <c r="AB14" s="41">
        <v>0</v>
      </c>
      <c r="AC14" s="7"/>
      <c r="AD14" s="41">
        <v>0</v>
      </c>
      <c r="AE14" s="7"/>
      <c r="AF14" s="41">
        <v>0</v>
      </c>
      <c r="AG14" s="7"/>
      <c r="AH14" s="41">
        <v>0</v>
      </c>
      <c r="AI14" s="7"/>
      <c r="AJ14" s="41">
        <v>0</v>
      </c>
      <c r="AK14" s="7"/>
      <c r="AL14" s="41">
        <v>0</v>
      </c>
      <c r="AM14" s="7"/>
      <c r="AN14" s="41">
        <v>0</v>
      </c>
      <c r="AO14" s="7"/>
      <c r="AP14" s="6">
        <f t="shared" si="14"/>
        <v>0</v>
      </c>
      <c r="AQ14" s="7" t="e">
        <f t="shared" si="15"/>
        <v>#DIV/0!</v>
      </c>
      <c r="AR14" s="33"/>
      <c r="AS14" s="34">
        <f t="shared" si="16"/>
        <v>0</v>
      </c>
      <c r="AT14" s="41">
        <v>0</v>
      </c>
      <c r="AU14" s="7"/>
      <c r="AV14" s="41">
        <v>0</v>
      </c>
      <c r="AW14" s="7"/>
      <c r="AX14" s="41">
        <v>0</v>
      </c>
      <c r="AY14" s="7"/>
      <c r="AZ14" s="41">
        <v>0</v>
      </c>
      <c r="BA14" s="7"/>
      <c r="BB14" s="41">
        <v>0</v>
      </c>
      <c r="BC14" s="7"/>
      <c r="BD14" s="41">
        <v>0</v>
      </c>
      <c r="BE14" s="7"/>
      <c r="BF14" s="41">
        <v>0</v>
      </c>
      <c r="BG14" s="7"/>
      <c r="BH14" s="41">
        <v>0</v>
      </c>
      <c r="BI14" s="7"/>
      <c r="BJ14" s="41">
        <v>0</v>
      </c>
      <c r="BK14" s="7"/>
      <c r="BL14" s="41">
        <v>0</v>
      </c>
      <c r="BM14" s="7"/>
      <c r="BN14" s="41">
        <v>0</v>
      </c>
      <c r="BO14" s="7"/>
      <c r="BP14" s="41">
        <v>0</v>
      </c>
      <c r="BQ14" s="7"/>
      <c r="BR14" s="6">
        <f t="shared" si="33"/>
        <v>0</v>
      </c>
      <c r="BS14" s="7"/>
      <c r="BT14" s="36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6"/>
    </row>
    <row r="15" spans="1:85" s="22" customFormat="1" ht="27" customHeight="1">
      <c r="A15" s="472" t="s">
        <v>2557</v>
      </c>
      <c r="B15" s="30" t="s">
        <v>2776</v>
      </c>
      <c r="C15" s="6">
        <f t="shared" ref="C15:G15" si="133">C16+C17+C18+C19</f>
        <v>221.141365541548</v>
      </c>
      <c r="D15" s="7">
        <f t="shared" ref="D15:H15" si="134">C15/R15-1</f>
        <v>9.7749624627514506E-2</v>
      </c>
      <c r="E15" s="6">
        <f t="shared" si="133"/>
        <v>222.03631347554099</v>
      </c>
      <c r="F15" s="7">
        <f t="shared" si="134"/>
        <v>3.7207816261370902E-2</v>
      </c>
      <c r="G15" s="6">
        <f t="shared" si="133"/>
        <v>230.29764193612101</v>
      </c>
      <c r="H15" s="7">
        <f t="shared" si="134"/>
        <v>0.112559950878393</v>
      </c>
      <c r="I15" s="6">
        <f t="shared" ref="I15:M15" si="135">I16+I17+I18+I19</f>
        <v>227.886138248078</v>
      </c>
      <c r="J15" s="7">
        <f t="shared" ref="J15:N15" si="136">I15/X15-1</f>
        <v>1.8181369524975999E-2</v>
      </c>
      <c r="K15" s="6">
        <f t="shared" si="135"/>
        <v>258.30092155206398</v>
      </c>
      <c r="L15" s="7">
        <f t="shared" si="136"/>
        <v>0.20751089469271999</v>
      </c>
      <c r="M15" s="6">
        <f t="shared" si="135"/>
        <v>253.034824528135</v>
      </c>
      <c r="N15" s="7">
        <f t="shared" si="136"/>
        <v>6.5100856975312399E-2</v>
      </c>
      <c r="O15" s="31">
        <f t="shared" si="4"/>
        <v>1412.6972052814899</v>
      </c>
      <c r="P15" s="32">
        <f t="shared" si="5"/>
        <v>8.85184602071976E-2</v>
      </c>
      <c r="Q15" s="7"/>
      <c r="R15" s="6">
        <f t="shared" ref="R15:V15" si="137">R16+R17+R18+R19</f>
        <v>201.44973004803799</v>
      </c>
      <c r="S15" s="7">
        <f t="shared" ref="S15:W15" si="138">R15/AT15-1</f>
        <v>0.21207438082494501</v>
      </c>
      <c r="T15" s="6">
        <f t="shared" si="137"/>
        <v>214.071191900456</v>
      </c>
      <c r="U15" s="7">
        <f t="shared" si="138"/>
        <v>2.7027269949149599E-2</v>
      </c>
      <c r="V15" s="6">
        <f t="shared" si="137"/>
        <v>206.997961551911</v>
      </c>
      <c r="W15" s="7">
        <f t="shared" si="138"/>
        <v>-3.5716119930546901E-2</v>
      </c>
      <c r="X15" s="6">
        <f t="shared" ref="X15:AB15" si="139">X16+X17+X18+X19</f>
        <v>223.816841546017</v>
      </c>
      <c r="Y15" s="7">
        <f t="shared" ref="Y15:AC15" si="140">X15/AZ15-1</f>
        <v>-1.8516491234467299E-2</v>
      </c>
      <c r="Z15" s="6">
        <f t="shared" si="139"/>
        <v>213.91187664422301</v>
      </c>
      <c r="AA15" s="7">
        <f t="shared" si="140"/>
        <v>-6.2034703561615397E-2</v>
      </c>
      <c r="AB15" s="6">
        <f t="shared" si="139"/>
        <v>237.568886430818</v>
      </c>
      <c r="AC15" s="7">
        <f t="shared" si="140"/>
        <v>-2.6434692008476799E-3</v>
      </c>
      <c r="AD15" s="6">
        <f t="shared" ref="AD15:AH15" si="141">AD16+AD17+AD18+AD19</f>
        <v>227.52278746338399</v>
      </c>
      <c r="AE15" s="7">
        <f t="shared" ref="AE15:AI15" si="142">AD15/BF15-1</f>
        <v>-9.0268167646258002E-2</v>
      </c>
      <c r="AF15" s="6">
        <f t="shared" si="141"/>
        <v>238.97967090487401</v>
      </c>
      <c r="AG15" s="7">
        <f t="shared" si="142"/>
        <v>0.219007020524212</v>
      </c>
      <c r="AH15" s="6">
        <f t="shared" si="141"/>
        <v>214.19366420789899</v>
      </c>
      <c r="AI15" s="7">
        <f t="shared" si="142"/>
        <v>-6.4421189144585694E-2</v>
      </c>
      <c r="AJ15" s="6">
        <f t="shared" ref="AJ15:AN15" si="143">AJ16+AJ17+AJ18+AJ19</f>
        <v>232.359760875951</v>
      </c>
      <c r="AK15" s="7">
        <f t="shared" ref="AK15:AO15" si="144">AJ15/BL15-1</f>
        <v>7.3228107862560093E-2</v>
      </c>
      <c r="AL15" s="6">
        <f t="shared" si="143"/>
        <v>216.70908173789701</v>
      </c>
      <c r="AM15" s="7">
        <f t="shared" si="144"/>
        <v>1.44760658844256E-3</v>
      </c>
      <c r="AN15" s="6">
        <f t="shared" si="143"/>
        <v>225.65233467219099</v>
      </c>
      <c r="AO15" s="7">
        <f t="shared" si="144"/>
        <v>4.3355951014853997E-2</v>
      </c>
      <c r="AP15" s="6">
        <f t="shared" si="14"/>
        <v>2653.23378798366</v>
      </c>
      <c r="AQ15" s="7">
        <f t="shared" si="15"/>
        <v>1.7396923985365301E-2</v>
      </c>
      <c r="AR15" s="33"/>
      <c r="AS15" s="34">
        <f t="shared" si="16"/>
        <v>2391.5894550251601</v>
      </c>
      <c r="AT15" s="34">
        <f t="shared" ref="AT15:AX15" si="145">AT16+AT17+AT18+AT19</f>
        <v>166.20244865742501</v>
      </c>
      <c r="AU15" s="33"/>
      <c r="AV15" s="34">
        <f t="shared" si="145"/>
        <v>208.43769018037401</v>
      </c>
      <c r="AW15" s="33"/>
      <c r="AX15" s="34">
        <f t="shared" si="145"/>
        <v>214.66496104549799</v>
      </c>
      <c r="AY15" s="33"/>
      <c r="AZ15" s="34">
        <f t="shared" ref="AZ15:BD15" si="146">AZ16+AZ17+AZ18+AZ19</f>
        <v>228.03932979732301</v>
      </c>
      <c r="BA15" s="33"/>
      <c r="BB15" s="34">
        <f t="shared" si="146"/>
        <v>228.059478806394</v>
      </c>
      <c r="BC15" s="33"/>
      <c r="BD15" s="34">
        <f t="shared" si="146"/>
        <v>238.198556979881</v>
      </c>
      <c r="BE15" s="33"/>
      <c r="BF15" s="34">
        <f t="shared" ref="BF15:BJ15" si="147">BF16+BF17+BF18+BF19</f>
        <v>250.09874269730301</v>
      </c>
      <c r="BG15" s="33"/>
      <c r="BH15" s="34">
        <f t="shared" si="147"/>
        <v>196.04454025384101</v>
      </c>
      <c r="BI15" s="33"/>
      <c r="BJ15" s="34">
        <f t="shared" si="147"/>
        <v>228.94240626512101</v>
      </c>
      <c r="BK15" s="33"/>
      <c r="BL15" s="34">
        <f t="shared" ref="BL15:BP15" si="148">BL16+BL17+BL18+BL19</f>
        <v>216.505474627121</v>
      </c>
      <c r="BM15" s="33"/>
      <c r="BN15" s="34">
        <f t="shared" si="148"/>
        <v>216.395825714881</v>
      </c>
      <c r="BO15" s="33"/>
      <c r="BP15" s="34">
        <f t="shared" si="148"/>
        <v>216.27550449365199</v>
      </c>
      <c r="BQ15" s="33"/>
      <c r="BR15" s="34">
        <f t="shared" si="33"/>
        <v>2607.8649595188099</v>
      </c>
      <c r="BS15" s="33"/>
      <c r="BT15" s="35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</row>
    <row r="16" spans="1:85" s="23" customFormat="1" ht="27" customHeight="1">
      <c r="A16" s="468"/>
      <c r="B16" s="30" t="s">
        <v>2777</v>
      </c>
      <c r="C16" s="38">
        <f>[1]班线包车!C10</f>
        <v>75.4816</v>
      </c>
      <c r="D16" s="7">
        <f t="shared" ref="D16:H16" si="149">C16/R16-1</f>
        <v>-0.23002158505286099</v>
      </c>
      <c r="E16" s="38">
        <f>[1]班线包车!E10</f>
        <v>84.623500000000007</v>
      </c>
      <c r="F16" s="7">
        <f t="shared" si="149"/>
        <v>-0.12687357937104901</v>
      </c>
      <c r="G16" s="38">
        <f>[1]班线包车!G10</f>
        <v>79.369200000000006</v>
      </c>
      <c r="H16" s="7">
        <f t="shared" si="149"/>
        <v>-0.14262566380476199</v>
      </c>
      <c r="I16" s="38">
        <f>[1]班线包车!I10</f>
        <v>78.374499999999998</v>
      </c>
      <c r="J16" s="7">
        <f t="shared" ref="J16:N16" si="150">I16/X16-1</f>
        <v>-0.156693982603306</v>
      </c>
      <c r="K16" s="38">
        <f>[1]班线包车!K10</f>
        <v>75.5822</v>
      </c>
      <c r="L16" s="7">
        <f t="shared" si="150"/>
        <v>-0.171472199963387</v>
      </c>
      <c r="M16" s="38">
        <f>[1]班线包车!M10</f>
        <v>74.790899999999993</v>
      </c>
      <c r="N16" s="7">
        <f t="shared" si="150"/>
        <v>-0.14044908954668101</v>
      </c>
      <c r="O16" s="31">
        <f t="shared" si="4"/>
        <v>468.22190000000001</v>
      </c>
      <c r="P16" s="32">
        <f t="shared" si="5"/>
        <v>-0.16193917702768301</v>
      </c>
      <c r="Q16" s="7"/>
      <c r="R16" s="38">
        <f>[1]班线包车!R10</f>
        <v>98.030799999999999</v>
      </c>
      <c r="S16" s="7">
        <f t="shared" ref="S16:W16" si="151">R16/AT16-1</f>
        <v>-1.95665045125776E-2</v>
      </c>
      <c r="T16" s="38">
        <f>[1]班线包车!T10</f>
        <v>96.920100000000005</v>
      </c>
      <c r="U16" s="7">
        <f t="shared" si="151"/>
        <v>-8.2983649460170103E-2</v>
      </c>
      <c r="V16" s="38">
        <f>[1]班线包车!V10</f>
        <v>92.572400000000002</v>
      </c>
      <c r="W16" s="7">
        <f t="shared" si="151"/>
        <v>-2.0566822865474E-2</v>
      </c>
      <c r="X16" s="38">
        <f>[1]班线包车!X10</f>
        <v>92.937200000000004</v>
      </c>
      <c r="Y16" s="7">
        <f t="shared" ref="Y16:AC16" si="152">X16/AZ16-1</f>
        <v>-4.0370894297190298E-2</v>
      </c>
      <c r="Z16" s="38">
        <f>[1]班线包车!Z10</f>
        <v>91.224699999999999</v>
      </c>
      <c r="AA16" s="7">
        <f t="shared" si="152"/>
        <v>-4.4313212773402298E-2</v>
      </c>
      <c r="AB16" s="38">
        <f>[1]班线包车!AB10</f>
        <v>87.011600000000001</v>
      </c>
      <c r="AC16" s="7">
        <f t="shared" si="152"/>
        <v>-2.9643235117325001E-2</v>
      </c>
      <c r="AD16" s="38">
        <f>[1]班线包车!AD10</f>
        <v>86.839200000000005</v>
      </c>
      <c r="AE16" s="7">
        <f t="shared" ref="AE16:AI16" si="153">AD16/BF16-1</f>
        <v>-2.2645701300937598E-2</v>
      </c>
      <c r="AF16" s="38">
        <f>[1]班线包车!AF10</f>
        <v>84.917400000000001</v>
      </c>
      <c r="AG16" s="7">
        <f t="shared" si="153"/>
        <v>-1.43533672261299E-2</v>
      </c>
      <c r="AH16" s="38">
        <f>[1]班线包车!AH10</f>
        <v>84.3078</v>
      </c>
      <c r="AI16" s="7">
        <f t="shared" si="153"/>
        <v>-1.1281837180338299E-2</v>
      </c>
      <c r="AJ16" s="38">
        <f>[1]班线包车!AJ10</f>
        <v>84.488799999999998</v>
      </c>
      <c r="AK16" s="7">
        <f t="shared" ref="AK16:AO16" si="154">AJ16/BL16-1</f>
        <v>-4.1718556829652899E-2</v>
      </c>
      <c r="AL16" s="38">
        <f>[1]班线包车!AL10</f>
        <v>82.630499999999998</v>
      </c>
      <c r="AM16" s="7">
        <f t="shared" si="154"/>
        <v>-4.0095490346413798E-2</v>
      </c>
      <c r="AN16" s="38">
        <f>[1]班线包车!AN10</f>
        <v>77.192300000000003</v>
      </c>
      <c r="AO16" s="7">
        <f t="shared" si="154"/>
        <v>-9.3439109320774802E-2</v>
      </c>
      <c r="AP16" s="6">
        <f t="shared" si="14"/>
        <v>1059.0727999999999</v>
      </c>
      <c r="AQ16" s="7">
        <f t="shared" si="15"/>
        <v>-3.8812689450473802E-2</v>
      </c>
      <c r="AR16" s="33"/>
      <c r="AS16" s="34">
        <f t="shared" si="16"/>
        <v>1016.6896</v>
      </c>
      <c r="AT16" s="39">
        <v>99.987200000000001</v>
      </c>
      <c r="AU16" s="7"/>
      <c r="AV16" s="38">
        <v>105.69070000000001</v>
      </c>
      <c r="AW16" s="7"/>
      <c r="AX16" s="38">
        <v>94.516300000000001</v>
      </c>
      <c r="AY16" s="7"/>
      <c r="AZ16" s="39">
        <v>96.846999999999994</v>
      </c>
      <c r="BA16" s="7"/>
      <c r="BB16" s="39">
        <v>95.454599999999999</v>
      </c>
      <c r="BC16" s="7"/>
      <c r="BD16" s="39">
        <v>89.669700000000006</v>
      </c>
      <c r="BE16" s="7"/>
      <c r="BF16" s="39">
        <v>88.851299999999995</v>
      </c>
      <c r="BG16" s="7"/>
      <c r="BH16" s="39">
        <v>86.153999999999996</v>
      </c>
      <c r="BI16" s="7"/>
      <c r="BJ16" s="39">
        <v>85.269800000000004</v>
      </c>
      <c r="BK16" s="7"/>
      <c r="BL16" s="39">
        <v>88.167000000000002</v>
      </c>
      <c r="BM16" s="7"/>
      <c r="BN16" s="39">
        <v>86.081999999999994</v>
      </c>
      <c r="BO16" s="7"/>
      <c r="BP16" s="39">
        <v>85.148499999999999</v>
      </c>
      <c r="BQ16" s="7"/>
      <c r="BR16" s="6">
        <f t="shared" si="33"/>
        <v>1101.8380999999999</v>
      </c>
      <c r="BS16" s="7"/>
      <c r="BT16" s="36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6"/>
    </row>
    <row r="17" spans="1:85" s="23" customFormat="1" ht="27" customHeight="1">
      <c r="A17" s="469"/>
      <c r="B17" s="30" t="s">
        <v>2778</v>
      </c>
      <c r="C17" s="38">
        <f>[1]公交!C13-[1]公交!C15</f>
        <v>106.05</v>
      </c>
      <c r="D17" s="7">
        <f t="shared" ref="D17:H17" si="155">C17/R17-1</f>
        <v>0.27005988023951999</v>
      </c>
      <c r="E17" s="38">
        <f>[1]公交!E13-[1]公交!E15</f>
        <v>100.73</v>
      </c>
      <c r="F17" s="7">
        <f t="shared" si="155"/>
        <v>0.193483412322276</v>
      </c>
      <c r="G17" s="38">
        <f>[1]公交!G13-[1]公交!G15</f>
        <v>111.8</v>
      </c>
      <c r="H17" s="7">
        <f t="shared" si="155"/>
        <v>0.29099307159353599</v>
      </c>
      <c r="I17" s="38">
        <f>[1]公交!I13-[1]公交!I15</f>
        <v>110.4</v>
      </c>
      <c r="J17" s="7">
        <f t="shared" ref="J17:N17" si="156">I17/X17-1</f>
        <v>0.17073170731707499</v>
      </c>
      <c r="K17" s="38">
        <f>[1]公交!K13-[1]公交!K15</f>
        <v>141.4</v>
      </c>
      <c r="L17" s="7">
        <f t="shared" si="156"/>
        <v>0.62528735632183996</v>
      </c>
      <c r="M17" s="38">
        <f>[1]公交!M13-[1]公交!M15</f>
        <v>135.9</v>
      </c>
      <c r="N17" s="7">
        <f t="shared" si="156"/>
        <v>0.120362737015663</v>
      </c>
      <c r="O17" s="31">
        <f t="shared" si="4"/>
        <v>706.28</v>
      </c>
      <c r="P17" s="32">
        <f t="shared" si="5"/>
        <v>0.26777957278765102</v>
      </c>
      <c r="Q17" s="7"/>
      <c r="R17" s="38">
        <f>[1]公交!R13-[1]公交!R15</f>
        <v>83.5</v>
      </c>
      <c r="S17" s="7">
        <f t="shared" ref="S17:W17" si="157">R17/AT17-1</f>
        <v>0.64694280078895505</v>
      </c>
      <c r="T17" s="38">
        <f>[1]公交!T13-[1]公交!T15</f>
        <v>84.4</v>
      </c>
      <c r="U17" s="7">
        <f t="shared" si="157"/>
        <v>-1.0550996483001399E-2</v>
      </c>
      <c r="V17" s="38">
        <f>[1]公交!V13-[1]公交!V15</f>
        <v>86.599999999999895</v>
      </c>
      <c r="W17" s="7">
        <f t="shared" si="157"/>
        <v>-7.4687466609680495E-2</v>
      </c>
      <c r="X17" s="38">
        <f>[1]公交!X13-[1]公交!X15</f>
        <v>94.3</v>
      </c>
      <c r="Y17" s="7">
        <f t="shared" ref="Y17:AC17" si="158">X17/AZ17-1</f>
        <v>-4.5932820720355601E-2</v>
      </c>
      <c r="Z17" s="38">
        <f>[1]公交!Z13-[1]公交!Z15</f>
        <v>87</v>
      </c>
      <c r="AA17" s="7">
        <f t="shared" si="158"/>
        <v>-0.14739317914543301</v>
      </c>
      <c r="AB17" s="38">
        <f>[1]公交!AB13-[1]公交!AB15</f>
        <v>121.3</v>
      </c>
      <c r="AC17" s="7">
        <f t="shared" si="158"/>
        <v>0.25986705442459301</v>
      </c>
      <c r="AD17" s="38">
        <f>[1]公交!AD13-[1]公交!AD15</f>
        <v>101.6</v>
      </c>
      <c r="AE17" s="7">
        <f t="shared" ref="AE17:AI17" si="159">AD17/BF17-1</f>
        <v>7.7412513255567597E-2</v>
      </c>
      <c r="AF17" s="38">
        <f>[1]公交!AF13-[1]公交!AF15</f>
        <v>102.4</v>
      </c>
      <c r="AG17" s="7">
        <f t="shared" si="159"/>
        <v>0.193473193473192</v>
      </c>
      <c r="AH17" s="38">
        <f>[1]公交!AH13-[1]公交!AH15</f>
        <v>92.6</v>
      </c>
      <c r="AI17" s="7">
        <f t="shared" si="159"/>
        <v>7.9254079254078305E-2</v>
      </c>
      <c r="AJ17" s="38">
        <f>[1]公交!AJ13-[1]公交!AJ15</f>
        <v>109.5</v>
      </c>
      <c r="AK17" s="7">
        <f t="shared" ref="AK17:AO17" si="160">AJ17/BL17-1</f>
        <v>0.157505285412263</v>
      </c>
      <c r="AL17" s="38">
        <f>[1]公交!AL13-[1]公交!AL15</f>
        <v>101.1</v>
      </c>
      <c r="AM17" s="7">
        <f t="shared" si="160"/>
        <v>0.120842572062083</v>
      </c>
      <c r="AN17" s="38">
        <f>[1]公交!AN13-[1]公交!AN15</f>
        <v>114.2</v>
      </c>
      <c r="AO17" s="7">
        <f t="shared" si="160"/>
        <v>0.32790697674418701</v>
      </c>
      <c r="AP17" s="6">
        <f t="shared" si="14"/>
        <v>1178.5</v>
      </c>
      <c r="AQ17" s="7">
        <f t="shared" si="15"/>
        <v>0.10818562226714901</v>
      </c>
      <c r="AR17" s="33"/>
      <c r="AS17" s="34">
        <f t="shared" si="16"/>
        <v>977.45</v>
      </c>
      <c r="AT17" s="38">
        <v>50.7</v>
      </c>
      <c r="AU17" s="7"/>
      <c r="AV17" s="38">
        <v>85.3</v>
      </c>
      <c r="AW17" s="7"/>
      <c r="AX17" s="38">
        <v>93.589999999999904</v>
      </c>
      <c r="AY17" s="7"/>
      <c r="AZ17" s="38">
        <v>98.839999999999904</v>
      </c>
      <c r="BA17" s="7"/>
      <c r="BB17" s="38">
        <v>102.04</v>
      </c>
      <c r="BC17" s="7"/>
      <c r="BD17" s="38">
        <v>96.2800000000002</v>
      </c>
      <c r="BE17" s="7"/>
      <c r="BF17" s="38">
        <v>94.3</v>
      </c>
      <c r="BG17" s="7"/>
      <c r="BH17" s="38">
        <v>85.800000000000097</v>
      </c>
      <c r="BI17" s="7"/>
      <c r="BJ17" s="38">
        <v>85.800000000000097</v>
      </c>
      <c r="BK17" s="7"/>
      <c r="BL17" s="6">
        <v>94.599999999999895</v>
      </c>
      <c r="BM17" s="7"/>
      <c r="BN17" s="6">
        <v>90.2</v>
      </c>
      <c r="BO17" s="7"/>
      <c r="BP17" s="6">
        <v>86</v>
      </c>
      <c r="BQ17" s="7"/>
      <c r="BR17" s="6">
        <f t="shared" si="33"/>
        <v>1063.45</v>
      </c>
      <c r="BS17" s="7"/>
      <c r="BT17" s="36"/>
      <c r="BU17" s="37"/>
      <c r="BV17" s="37"/>
      <c r="BW17" s="37"/>
      <c r="BX17" s="37"/>
      <c r="BY17" s="37"/>
      <c r="BZ17" s="37"/>
      <c r="CA17" s="40"/>
      <c r="CB17" s="37"/>
      <c r="CC17" s="40"/>
      <c r="CD17" s="40"/>
      <c r="CE17" s="40"/>
      <c r="CF17" s="40"/>
      <c r="CG17" s="6"/>
    </row>
    <row r="18" spans="1:85" s="23" customFormat="1" ht="27" customHeight="1">
      <c r="A18" s="470"/>
      <c r="B18" s="30" t="s">
        <v>2779</v>
      </c>
      <c r="C18" s="38">
        <f>[1]出租!C13-[1]出租!C15</f>
        <v>26.01</v>
      </c>
      <c r="D18" s="7">
        <f t="shared" ref="D18:H18" si="161">C18/R18-1</f>
        <v>0.60853432282003495</v>
      </c>
      <c r="E18" s="38">
        <f>[1]出租!E13-[1]出租!E15</f>
        <v>24.86</v>
      </c>
      <c r="F18" s="7">
        <f t="shared" si="161"/>
        <v>-6.8215892053972702E-2</v>
      </c>
      <c r="G18" s="38">
        <f>[1]出租!G13-[1]出租!G15</f>
        <v>25.2</v>
      </c>
      <c r="H18" s="7">
        <f t="shared" si="161"/>
        <v>0.28440366972476999</v>
      </c>
      <c r="I18" s="38">
        <f>[1]出租!I13-[1]出租!I15</f>
        <v>26.13</v>
      </c>
      <c r="J18" s="7">
        <f t="shared" ref="J18:N18" si="162">I18/X18-1</f>
        <v>-1.9098548510317901E-3</v>
      </c>
      <c r="K18" s="38">
        <f>[1]出租!K13-[1]出租!K15</f>
        <v>25.71</v>
      </c>
      <c r="L18" s="7">
        <f t="shared" si="162"/>
        <v>0.125656742556915</v>
      </c>
      <c r="M18" s="38">
        <f>[1]出租!M13-[1]出租!M15</f>
        <v>24.51</v>
      </c>
      <c r="N18" s="7">
        <f t="shared" si="162"/>
        <v>0.32486486486486399</v>
      </c>
      <c r="O18" s="31">
        <f t="shared" si="4"/>
        <v>152.41999999999999</v>
      </c>
      <c r="P18" s="32">
        <f t="shared" si="5"/>
        <v>0.17255173474882601</v>
      </c>
      <c r="Q18" s="7"/>
      <c r="R18" s="38">
        <f>[1]出租!R13-[1]出租!R15</f>
        <v>16.170000000000002</v>
      </c>
      <c r="S18" s="7">
        <f t="shared" ref="S18:W18" si="163">R18/AT18-1</f>
        <v>1.01119402985074</v>
      </c>
      <c r="T18" s="38">
        <f>[1]出租!T13-[1]出租!T15</f>
        <v>26.68</v>
      </c>
      <c r="U18" s="7">
        <f t="shared" si="163"/>
        <v>1.1208267090620001</v>
      </c>
      <c r="V18" s="38">
        <f>[1]出租!V13-[1]出租!V15</f>
        <v>19.62</v>
      </c>
      <c r="W18" s="7">
        <f t="shared" si="163"/>
        <v>8.3379348426284097E-2</v>
      </c>
      <c r="X18" s="38">
        <f>[1]出租!X13-[1]出租!X15</f>
        <v>26.18</v>
      </c>
      <c r="Y18" s="7">
        <f t="shared" ref="Y18:AC18" si="164">X18/AZ18-1</f>
        <v>0.18140794223826801</v>
      </c>
      <c r="Z18" s="38">
        <f>[1]出租!Z13-[1]出租!Z15</f>
        <v>22.84</v>
      </c>
      <c r="AA18" s="7">
        <f t="shared" si="164"/>
        <v>0.16530612244898099</v>
      </c>
      <c r="AB18" s="38">
        <f>[1]出租!AB13-[1]出租!AB15</f>
        <v>18.5</v>
      </c>
      <c r="AC18" s="7">
        <f t="shared" si="164"/>
        <v>-0.48381696428571402</v>
      </c>
      <c r="AD18" s="38">
        <f>[1]出租!AD13-[1]出租!AD15</f>
        <v>24.13</v>
      </c>
      <c r="AE18" s="7">
        <f t="shared" ref="AE18:AI18" si="165">AD18/BF18-1</f>
        <v>-0.45407239819004502</v>
      </c>
      <c r="AF18" s="38">
        <f>[1]出租!AF13-[1]出租!AF15</f>
        <v>32.729999999999997</v>
      </c>
      <c r="AG18" s="7">
        <f t="shared" si="165"/>
        <v>1.13363754889179</v>
      </c>
      <c r="AH18" s="38">
        <f>[1]出租!AH13-[1]出租!AH15</f>
        <v>22.3</v>
      </c>
      <c r="AI18" s="7">
        <f t="shared" si="165"/>
        <v>-0.392204960479696</v>
      </c>
      <c r="AJ18" s="38">
        <f>[1]出租!AJ13-[1]出租!AJ15</f>
        <v>22.42</v>
      </c>
      <c r="AK18" s="7">
        <f t="shared" ref="AK18:AO18" si="166">AJ18/BL18-1</f>
        <v>0.109351806036616</v>
      </c>
      <c r="AL18" s="38">
        <f>[1]出租!AL13-[1]出租!AL15</f>
        <v>21.35</v>
      </c>
      <c r="AM18" s="7">
        <f t="shared" si="166"/>
        <v>-0.13176087840585499</v>
      </c>
      <c r="AN18" s="38">
        <f>[1]出租!AN13-[1]出租!AN15</f>
        <v>22.5</v>
      </c>
      <c r="AO18" s="7">
        <f t="shared" si="166"/>
        <v>-0.197002141327623</v>
      </c>
      <c r="AP18" s="6">
        <f t="shared" si="14"/>
        <v>275.42</v>
      </c>
      <c r="AQ18" s="7">
        <f t="shared" si="15"/>
        <v>-3.4900833975751402E-2</v>
      </c>
      <c r="AR18" s="33"/>
      <c r="AS18" s="34">
        <f t="shared" si="16"/>
        <v>257.36</v>
      </c>
      <c r="AT18" s="38">
        <v>8.0400000000000205</v>
      </c>
      <c r="AU18" s="7"/>
      <c r="AV18" s="38">
        <v>12.58</v>
      </c>
      <c r="AW18" s="7"/>
      <c r="AX18" s="38">
        <v>18.11</v>
      </c>
      <c r="AY18" s="7"/>
      <c r="AZ18" s="38">
        <v>22.16</v>
      </c>
      <c r="BA18" s="7"/>
      <c r="BB18" s="38">
        <v>19.600000000000001</v>
      </c>
      <c r="BC18" s="7"/>
      <c r="BD18" s="38">
        <v>35.840000000000003</v>
      </c>
      <c r="BE18" s="7"/>
      <c r="BF18" s="38">
        <v>44.2</v>
      </c>
      <c r="BG18" s="7"/>
      <c r="BH18" s="38">
        <v>15.34</v>
      </c>
      <c r="BI18" s="7"/>
      <c r="BJ18" s="38">
        <v>36.69</v>
      </c>
      <c r="BK18" s="7"/>
      <c r="BL18" s="6">
        <v>20.21</v>
      </c>
      <c r="BM18" s="7"/>
      <c r="BN18" s="6">
        <v>24.59</v>
      </c>
      <c r="BO18" s="7"/>
      <c r="BP18" s="6">
        <v>28.02</v>
      </c>
      <c r="BQ18" s="7"/>
      <c r="BR18" s="6">
        <f t="shared" si="33"/>
        <v>285.38</v>
      </c>
      <c r="BS18" s="7"/>
      <c r="BT18" s="36"/>
      <c r="BU18" s="37"/>
      <c r="BV18" s="37"/>
      <c r="BW18" s="37"/>
      <c r="BX18" s="37"/>
      <c r="BY18" s="37"/>
      <c r="BZ18" s="37"/>
      <c r="CA18" s="40"/>
      <c r="CB18" s="37"/>
      <c r="CC18" s="40"/>
      <c r="CD18" s="40"/>
      <c r="CE18" s="40"/>
      <c r="CF18" s="40"/>
      <c r="CG18" s="6"/>
    </row>
    <row r="19" spans="1:85" s="23" customFormat="1" ht="27" customHeight="1">
      <c r="A19" s="471"/>
      <c r="B19" s="30" t="s">
        <v>2780</v>
      </c>
      <c r="C19" s="41">
        <f>[1]网约车!C13-[1]网约车!C15</f>
        <v>13.599765541547701</v>
      </c>
      <c r="D19" s="7">
        <f t="shared" ref="D19:H19" si="167">C19/R19-1</f>
        <v>2.6276391843229701</v>
      </c>
      <c r="E19" s="41">
        <f>[1]网约车!E13-[1]网约车!E15</f>
        <v>11.822813475541199</v>
      </c>
      <c r="F19" s="7">
        <f t="shared" si="167"/>
        <v>0.94739491172130297</v>
      </c>
      <c r="G19" s="41">
        <f>[1]网约车!G13-[1]网约车!G15</f>
        <v>13.928441936121301</v>
      </c>
      <c r="H19" s="7">
        <f t="shared" si="167"/>
        <v>0.69743921217404803</v>
      </c>
      <c r="I19" s="41">
        <f>[1]网约车!I13-[1]网约车!I15</f>
        <v>12.981638248077999</v>
      </c>
      <c r="J19" s="7">
        <f t="shared" ref="J19:N19" si="168">I19/X19-1</f>
        <v>0.24827747097205399</v>
      </c>
      <c r="K19" s="41">
        <f>[1]网约车!K13-[1]网约车!K15</f>
        <v>15.608721552064001</v>
      </c>
      <c r="L19" s="7">
        <f t="shared" si="168"/>
        <v>0.214953447307284</v>
      </c>
      <c r="M19" s="41">
        <f>[1]网约车!M13-[1]网约车!M15</f>
        <v>17.833924528135</v>
      </c>
      <c r="N19" s="7">
        <f t="shared" si="168"/>
        <v>0.65784602304941098</v>
      </c>
      <c r="O19" s="31">
        <f t="shared" si="4"/>
        <v>85.775305281487206</v>
      </c>
      <c r="P19" s="32">
        <f t="shared" si="5"/>
        <v>0.64858388313313697</v>
      </c>
      <c r="Q19" s="7"/>
      <c r="R19" s="41">
        <f>[1]网约车!R13-[1]网约车!R15</f>
        <v>3.7489300480378001</v>
      </c>
      <c r="S19" s="7">
        <f t="shared" ref="S19:W19" si="169">R19/AT19-1</f>
        <v>-0.49848757949821698</v>
      </c>
      <c r="T19" s="41">
        <f>[1]网约车!T13-[1]网约车!T15</f>
        <v>6.0710919004563904</v>
      </c>
      <c r="U19" s="7">
        <f t="shared" si="169"/>
        <v>0.24740171552794399</v>
      </c>
      <c r="V19" s="41">
        <f>[1]网约车!V13-[1]网约车!V15</f>
        <v>8.2055615519109004</v>
      </c>
      <c r="W19" s="7">
        <f t="shared" si="169"/>
        <v>-2.87737302133469E-2</v>
      </c>
      <c r="X19" s="41">
        <f>[1]网约车!X13-[1]网约车!X15</f>
        <v>10.399641546017</v>
      </c>
      <c r="Y19" s="7">
        <f t="shared" ref="Y19:AC19" si="170">X19/AZ19-1</f>
        <v>2.0339976513362501E-2</v>
      </c>
      <c r="Z19" s="41">
        <f>[1]网约车!Z13-[1]网约车!Z15</f>
        <v>12.847176644222699</v>
      </c>
      <c r="AA19" s="7">
        <f t="shared" si="170"/>
        <v>0.17166608688198001</v>
      </c>
      <c r="AB19" s="41">
        <f>[1]网约车!AB13-[1]网约车!AB15</f>
        <v>10.757286430818001</v>
      </c>
      <c r="AC19" s="7">
        <f t="shared" si="170"/>
        <v>-0.34442195187587399</v>
      </c>
      <c r="AD19" s="41">
        <f>[1]网约车!AD13-[1]网约车!AD15</f>
        <v>14.9535874633843</v>
      </c>
      <c r="AE19" s="7">
        <f t="shared" ref="AE19:AI19" si="171">AD19/BF19-1</f>
        <v>-0.34262555741453199</v>
      </c>
      <c r="AF19" s="41">
        <f>[1]网约车!AF13-[1]网约车!AF15</f>
        <v>18.932270904873999</v>
      </c>
      <c r="AG19" s="7">
        <f t="shared" si="171"/>
        <v>1.1635545184268501</v>
      </c>
      <c r="AH19" s="41">
        <f>[1]网约车!AH13-[1]网约车!AH15</f>
        <v>14.985864207899001</v>
      </c>
      <c r="AI19" s="7">
        <f t="shared" si="171"/>
        <v>-0.292539170093783</v>
      </c>
      <c r="AJ19" s="41">
        <f>[1]网约车!AJ13-[1]网约车!AJ15</f>
        <v>15.950960875951001</v>
      </c>
      <c r="AK19" s="7">
        <f t="shared" ref="AK19:AO19" si="172">AJ19/BL19-1</f>
        <v>0.17906573472614401</v>
      </c>
      <c r="AL19" s="41">
        <f>[1]网约车!AL13-[1]网约车!AL15</f>
        <v>11.628581737896999</v>
      </c>
      <c r="AM19" s="7">
        <f t="shared" si="172"/>
        <v>-0.25092036257852102</v>
      </c>
      <c r="AN19" s="41">
        <f>[1]网约车!AN13-[1]网约车!AN15</f>
        <v>11.7600346721914</v>
      </c>
      <c r="AO19" s="7">
        <f t="shared" si="172"/>
        <v>-0.31256026287036898</v>
      </c>
      <c r="AP19" s="6">
        <f t="shared" si="14"/>
        <v>140.24098798366001</v>
      </c>
      <c r="AQ19" s="7">
        <f t="shared" si="15"/>
        <v>-0.107863933077647</v>
      </c>
      <c r="AR19" s="33"/>
      <c r="AS19" s="34">
        <f t="shared" si="16"/>
        <v>140.089855025161</v>
      </c>
      <c r="AT19" s="41">
        <v>7.4752486574247703</v>
      </c>
      <c r="AU19" s="7"/>
      <c r="AV19" s="41">
        <v>4.8669901803741702</v>
      </c>
      <c r="AW19" s="7"/>
      <c r="AX19" s="41">
        <v>8.4486610454980795</v>
      </c>
      <c r="AY19" s="7"/>
      <c r="AZ19" s="41">
        <v>10.192329797323</v>
      </c>
      <c r="BA19" s="7"/>
      <c r="BB19" s="41">
        <v>10.9648788063939</v>
      </c>
      <c r="BC19" s="7"/>
      <c r="BD19" s="41">
        <v>16.4088569798805</v>
      </c>
      <c r="BE19" s="7"/>
      <c r="BF19" s="41">
        <v>22.747442697302802</v>
      </c>
      <c r="BG19" s="7"/>
      <c r="BH19" s="41">
        <v>8.7505402538411392</v>
      </c>
      <c r="BI19" s="7"/>
      <c r="BJ19" s="41">
        <v>21.1826062651208</v>
      </c>
      <c r="BK19" s="7"/>
      <c r="BL19" s="41">
        <v>13.528474627121501</v>
      </c>
      <c r="BM19" s="7"/>
      <c r="BN19" s="41">
        <v>15.5238257148806</v>
      </c>
      <c r="BO19" s="7"/>
      <c r="BP19" s="41">
        <v>17.1070044936518</v>
      </c>
      <c r="BQ19" s="7"/>
      <c r="BR19" s="6">
        <f t="shared" si="33"/>
        <v>157.196859518813</v>
      </c>
      <c r="BS19" s="7"/>
      <c r="BT19" s="36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6"/>
    </row>
    <row r="20" spans="1:85" s="22" customFormat="1" ht="27" customHeight="1">
      <c r="A20" s="472" t="s">
        <v>2576</v>
      </c>
      <c r="B20" s="30" t="s">
        <v>2776</v>
      </c>
      <c r="C20" s="6">
        <f t="shared" ref="C20:G20" si="173">C21+C22+C23+C24</f>
        <v>173.23414292577999</v>
      </c>
      <c r="D20" s="7">
        <f t="shared" ref="D20:H20" si="174">C20/R20-1</f>
        <v>-4.3260998220652498E-2</v>
      </c>
      <c r="E20" s="6">
        <f t="shared" si="173"/>
        <v>186.93465791145701</v>
      </c>
      <c r="F20" s="7">
        <f t="shared" si="174"/>
        <v>-3.1414593756286198E-2</v>
      </c>
      <c r="G20" s="6">
        <f t="shared" si="173"/>
        <v>188.966059881831</v>
      </c>
      <c r="H20" s="7">
        <f t="shared" si="174"/>
        <v>2.6998098205685699E-2</v>
      </c>
      <c r="I20" s="6">
        <f t="shared" ref="I20:M20" si="175">I21+I22+I23+I24</f>
        <v>204.52504718293</v>
      </c>
      <c r="J20" s="7">
        <f t="shared" ref="J20:N20" si="176">I20/X20-1</f>
        <v>2.5971563965990801E-2</v>
      </c>
      <c r="K20" s="6">
        <f t="shared" si="175"/>
        <v>201.411289247919</v>
      </c>
      <c r="L20" s="7">
        <f t="shared" si="176"/>
        <v>2.5622111168119199E-2</v>
      </c>
      <c r="M20" s="6">
        <f t="shared" si="175"/>
        <v>199.090379689721</v>
      </c>
      <c r="N20" s="7">
        <f t="shared" si="176"/>
        <v>2.0143539076697699E-2</v>
      </c>
      <c r="O20" s="31">
        <f t="shared" si="4"/>
        <v>1154.16157683964</v>
      </c>
      <c r="P20" s="32">
        <f t="shared" si="5"/>
        <v>4.53609309429703E-3</v>
      </c>
      <c r="Q20" s="7"/>
      <c r="R20" s="6">
        <f t="shared" ref="R20:V20" si="177">R21+R22+R23+R24</f>
        <v>181.06729484592799</v>
      </c>
      <c r="S20" s="7">
        <f t="shared" ref="S20:W20" si="178">R20/AT20-1</f>
        <v>-5.6019227047002804E-3</v>
      </c>
      <c r="T20" s="6">
        <f t="shared" si="177"/>
        <v>192.99759908257499</v>
      </c>
      <c r="U20" s="7">
        <f t="shared" si="178"/>
        <v>6.04301250243231E-2</v>
      </c>
      <c r="V20" s="6">
        <f t="shared" si="177"/>
        <v>183.99845161542399</v>
      </c>
      <c r="W20" s="7">
        <f t="shared" si="178"/>
        <v>-1.23971776133175E-2</v>
      </c>
      <c r="X20" s="6">
        <f t="shared" ref="X20:AB20" si="179">X21+X22+X23+X24</f>
        <v>199.34767625753599</v>
      </c>
      <c r="Y20" s="7">
        <f t="shared" ref="Y20:AC20" si="180">X20/AZ20-1</f>
        <v>-5.4381126737042297E-2</v>
      </c>
      <c r="Z20" s="6">
        <f t="shared" si="179"/>
        <v>196.37962857345599</v>
      </c>
      <c r="AA20" s="7">
        <f t="shared" si="180"/>
        <v>-1.02122782626261E-2</v>
      </c>
      <c r="AB20" s="6">
        <f t="shared" si="179"/>
        <v>195.159183059584</v>
      </c>
      <c r="AC20" s="7">
        <f t="shared" si="180"/>
        <v>0.163782637825061</v>
      </c>
      <c r="AD20" s="6">
        <f t="shared" ref="AD20:AH20" si="181">AD21+AD22+AD23+AD24</f>
        <v>177.10962033012899</v>
      </c>
      <c r="AE20" s="7">
        <f t="shared" ref="AE20:AI20" si="182">AD20/BF20-1</f>
        <v>-6.0356669970601601E-2</v>
      </c>
      <c r="AF20" s="6">
        <f t="shared" si="181"/>
        <v>187.39038715470201</v>
      </c>
      <c r="AG20" s="7">
        <f t="shared" si="182"/>
        <v>-2.7921317539293402E-3</v>
      </c>
      <c r="AH20" s="6">
        <f t="shared" si="181"/>
        <v>186.77023242129201</v>
      </c>
      <c r="AI20" s="7">
        <f t="shared" si="182"/>
        <v>-1.42103631139734E-2</v>
      </c>
      <c r="AJ20" s="6">
        <f t="shared" ref="AJ20:AN20" si="183">AJ21+AJ22+AJ23+AJ24</f>
        <v>188.88655928241701</v>
      </c>
      <c r="AK20" s="7">
        <f t="shared" ref="AK20:AO20" si="184">AJ20/BL20-1</f>
        <v>-8.0270556596475501E-2</v>
      </c>
      <c r="AL20" s="6">
        <f t="shared" si="183"/>
        <v>175.24674080883199</v>
      </c>
      <c r="AM20" s="7">
        <f t="shared" si="184"/>
        <v>-3.3920135690887102E-2</v>
      </c>
      <c r="AN20" s="6">
        <f t="shared" si="183"/>
        <v>168.73119413748199</v>
      </c>
      <c r="AO20" s="7">
        <f t="shared" si="184"/>
        <v>-5.0339787814124203E-2</v>
      </c>
      <c r="AP20" s="6">
        <f t="shared" si="14"/>
        <v>2233.0845675693599</v>
      </c>
      <c r="AQ20" s="7">
        <f t="shared" si="15"/>
        <v>-1.08665357887555E-2</v>
      </c>
      <c r="AR20" s="33"/>
      <c r="AS20" s="34">
        <f t="shared" si="16"/>
        <v>2079.9417112903898</v>
      </c>
      <c r="AT20" s="34">
        <f t="shared" ref="AT20:AX20" si="185">AT21+AT22+AT23+AT24</f>
        <v>182.08733401659401</v>
      </c>
      <c r="AU20" s="33"/>
      <c r="AV20" s="34">
        <f t="shared" si="185"/>
        <v>181.99935528816499</v>
      </c>
      <c r="AW20" s="33"/>
      <c r="AX20" s="34">
        <f t="shared" si="185"/>
        <v>186.308146802138</v>
      </c>
      <c r="AY20" s="33"/>
      <c r="AZ20" s="34">
        <f t="shared" ref="AZ20:BD20" si="186">AZ21+AZ22+AZ23+AZ24</f>
        <v>210.811862891088</v>
      </c>
      <c r="BA20" s="33"/>
      <c r="BB20" s="34">
        <f t="shared" si="186"/>
        <v>198.40580385130599</v>
      </c>
      <c r="BC20" s="33"/>
      <c r="BD20" s="34">
        <f t="shared" si="186"/>
        <v>167.693843091102</v>
      </c>
      <c r="BE20" s="33"/>
      <c r="BF20" s="34">
        <f t="shared" ref="BF20:BJ20" si="187">BF21+BF22+BF23+BF24</f>
        <v>188.48600811606701</v>
      </c>
      <c r="BG20" s="33"/>
      <c r="BH20" s="34">
        <f t="shared" si="187"/>
        <v>187.91507079089899</v>
      </c>
      <c r="BI20" s="33"/>
      <c r="BJ20" s="34">
        <f t="shared" si="187"/>
        <v>189.46256425587299</v>
      </c>
      <c r="BK20" s="33"/>
      <c r="BL20" s="34">
        <f t="shared" ref="BL20:BP20" si="188">BL21+BL22+BL23+BL24</f>
        <v>205.371873910472</v>
      </c>
      <c r="BM20" s="33"/>
      <c r="BN20" s="34">
        <f t="shared" si="188"/>
        <v>181.399848276683</v>
      </c>
      <c r="BO20" s="33"/>
      <c r="BP20" s="34">
        <f t="shared" si="188"/>
        <v>177.67533268463001</v>
      </c>
      <c r="BQ20" s="33"/>
      <c r="BR20" s="34">
        <f t="shared" si="33"/>
        <v>2257.6170439750199</v>
      </c>
      <c r="BS20" s="33"/>
      <c r="BT20" s="35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</row>
    <row r="21" spans="1:85" s="23" customFormat="1" ht="27" customHeight="1">
      <c r="A21" s="468"/>
      <c r="B21" s="30" t="s">
        <v>2777</v>
      </c>
      <c r="C21" s="38">
        <f>[1]班线包车!C14</f>
        <v>44.256100000000004</v>
      </c>
      <c r="D21" s="7">
        <f t="shared" ref="D21:H21" si="189">C21/R21-1</f>
        <v>-0.13555044661953999</v>
      </c>
      <c r="E21" s="38">
        <f>[1]班线包车!E14</f>
        <v>64.757800000000003</v>
      </c>
      <c r="F21" s="7">
        <f t="shared" si="189"/>
        <v>-7.7723911631669404E-2</v>
      </c>
      <c r="G21" s="38">
        <f>[1]班线包车!G14</f>
        <v>60.402799999999999</v>
      </c>
      <c r="H21" s="7">
        <f t="shared" si="189"/>
        <v>4.2558222624190699E-2</v>
      </c>
      <c r="I21" s="38">
        <f>[1]班线包车!I14</f>
        <v>68.256</v>
      </c>
      <c r="J21" s="7">
        <f t="shared" ref="J21:N21" si="190">I21/X21-1</f>
        <v>5.7106616673403603E-2</v>
      </c>
      <c r="K21" s="38">
        <f>[1]班线包车!K14</f>
        <v>66.075299999999999</v>
      </c>
      <c r="L21" s="7">
        <f t="shared" si="190"/>
        <v>3.2779966894921797E-2</v>
      </c>
      <c r="M21" s="38">
        <f>[1]班线包车!M14</f>
        <v>57.514699999999998</v>
      </c>
      <c r="N21" s="7">
        <f t="shared" si="190"/>
        <v>-6.3067920803047003E-2</v>
      </c>
      <c r="O21" s="31">
        <f t="shared" si="4"/>
        <v>361.2627</v>
      </c>
      <c r="P21" s="32">
        <f t="shared" si="5"/>
        <v>-2.17132752565121E-2</v>
      </c>
      <c r="Q21" s="7"/>
      <c r="R21" s="38">
        <f>[1]班线包车!R14</f>
        <v>51.195700000000002</v>
      </c>
      <c r="S21" s="7">
        <f t="shared" ref="S21:W21" si="191">R21/AT21-1</f>
        <v>2.0340766635243299E-2</v>
      </c>
      <c r="T21" s="38">
        <f>[1]班线包车!T14</f>
        <v>70.215199999999996</v>
      </c>
      <c r="U21" s="7">
        <f t="shared" si="191"/>
        <v>4.7448701787885302E-2</v>
      </c>
      <c r="V21" s="38">
        <f>[1]班线包车!V14</f>
        <v>57.937100000000001</v>
      </c>
      <c r="W21" s="7">
        <f t="shared" si="191"/>
        <v>2.1533681972219401E-2</v>
      </c>
      <c r="X21" s="38">
        <f>[1]班线包车!X14</f>
        <v>64.568700000000007</v>
      </c>
      <c r="Y21" s="7">
        <f t="shared" ref="Y21:AC21" si="192">X21/AZ21-1</f>
        <v>2.0982873815640298E-3</v>
      </c>
      <c r="Z21" s="38">
        <f>[1]班线包车!Z14</f>
        <v>63.978099999999998</v>
      </c>
      <c r="AA21" s="7">
        <f t="shared" si="192"/>
        <v>3.1450667689872001E-2</v>
      </c>
      <c r="AB21" s="38">
        <f>[1]班线包车!AB14</f>
        <v>61.386200000000002</v>
      </c>
      <c r="AC21" s="7">
        <f t="shared" si="192"/>
        <v>4.4956864560849401E-2</v>
      </c>
      <c r="AD21" s="38">
        <f>[1]班线包车!AD14</f>
        <v>52.275599999999997</v>
      </c>
      <c r="AE21" s="7">
        <f t="shared" ref="AE21:AI21" si="193">AD21/BF21-1</f>
        <v>-6.6795436409823397E-2</v>
      </c>
      <c r="AF21" s="38">
        <f>[1]班线包车!AF14</f>
        <v>60.411900000000003</v>
      </c>
      <c r="AG21" s="7">
        <f t="shared" si="193"/>
        <v>-1.14851310178715E-2</v>
      </c>
      <c r="AH21" s="38">
        <f>[1]班线包车!AH14</f>
        <v>52.050800000000002</v>
      </c>
      <c r="AI21" s="7">
        <f t="shared" si="193"/>
        <v>-5.0554245261508403E-2</v>
      </c>
      <c r="AJ21" s="38">
        <f>[1]班线包车!AJ14</f>
        <v>57.771099999999997</v>
      </c>
      <c r="AK21" s="7">
        <f t="shared" ref="AK21:AO21" si="194">AJ21/BL21-1</f>
        <v>-0.16318883152850899</v>
      </c>
      <c r="AL21" s="38">
        <f>[1]班线包车!AL14</f>
        <v>49.136099999999999</v>
      </c>
      <c r="AM21" s="7">
        <f t="shared" si="194"/>
        <v>-5.03615058588881E-2</v>
      </c>
      <c r="AN21" s="38">
        <f>[1]班线包车!AN14</f>
        <v>41.231900000000003</v>
      </c>
      <c r="AO21" s="7">
        <f t="shared" si="194"/>
        <v>-0.12592057118871899</v>
      </c>
      <c r="AP21" s="6">
        <f t="shared" si="14"/>
        <v>682.15840000000003</v>
      </c>
      <c r="AQ21" s="7">
        <f t="shared" si="15"/>
        <v>-2.41436882265097E-2</v>
      </c>
      <c r="AR21" s="33"/>
      <c r="AS21" s="34">
        <f t="shared" si="16"/>
        <v>651.86389999999994</v>
      </c>
      <c r="AT21" s="39">
        <v>50.1751</v>
      </c>
      <c r="AU21" s="7"/>
      <c r="AV21" s="38">
        <v>67.034499999999994</v>
      </c>
      <c r="AW21" s="7"/>
      <c r="AX21" s="38">
        <v>56.715800000000002</v>
      </c>
      <c r="AY21" s="7"/>
      <c r="AZ21" s="39">
        <v>64.433499999999995</v>
      </c>
      <c r="BA21" s="7"/>
      <c r="BB21" s="39">
        <v>62.027299999999997</v>
      </c>
      <c r="BC21" s="7"/>
      <c r="BD21" s="39">
        <v>58.745199999999997</v>
      </c>
      <c r="BE21" s="7"/>
      <c r="BF21" s="39">
        <v>56.017299999999999</v>
      </c>
      <c r="BG21" s="7"/>
      <c r="BH21" s="39">
        <v>61.113799999999998</v>
      </c>
      <c r="BI21" s="7"/>
      <c r="BJ21" s="39">
        <v>54.822299999999998</v>
      </c>
      <c r="BK21" s="7"/>
      <c r="BL21" s="39">
        <v>69.037199999999999</v>
      </c>
      <c r="BM21" s="7"/>
      <c r="BN21" s="39">
        <v>51.741900000000001</v>
      </c>
      <c r="BO21" s="7"/>
      <c r="BP21" s="39">
        <v>47.171799999999998</v>
      </c>
      <c r="BQ21" s="7"/>
      <c r="BR21" s="6">
        <f t="shared" si="33"/>
        <v>699.03570000000002</v>
      </c>
      <c r="BS21" s="7"/>
      <c r="BT21" s="36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6"/>
    </row>
    <row r="22" spans="1:85" s="23" customFormat="1" ht="27" customHeight="1">
      <c r="A22" s="469"/>
      <c r="B22" s="30" t="s">
        <v>2778</v>
      </c>
      <c r="C22" s="38">
        <f>[1]公交!C17-[1]公交!C19</f>
        <v>115.25</v>
      </c>
      <c r="D22" s="7">
        <f t="shared" ref="D22:H22" si="195">C22/R22-1</f>
        <v>-1.85642510431752E-2</v>
      </c>
      <c r="E22" s="38">
        <f>[1]公交!E17-[1]公交!E19</f>
        <v>111.24</v>
      </c>
      <c r="F22" s="7">
        <f t="shared" si="195"/>
        <v>1.6819012797076201E-2</v>
      </c>
      <c r="G22" s="38">
        <f>[1]公交!G17-[1]公交!G19</f>
        <v>112.62</v>
      </c>
      <c r="H22" s="7">
        <f t="shared" si="195"/>
        <v>5.7153063047001903E-3</v>
      </c>
      <c r="I22" s="38">
        <f>[1]公交!I17-[1]公交!I19</f>
        <v>122.17</v>
      </c>
      <c r="J22" s="7">
        <f t="shared" ref="J22:N22" si="196">I22/X22-1</f>
        <v>2.53462022660529E-2</v>
      </c>
      <c r="K22" s="38">
        <f>[1]公交!K17-[1]公交!K19</f>
        <v>119.16</v>
      </c>
      <c r="L22" s="7">
        <f t="shared" si="196"/>
        <v>1.93391070377547E-3</v>
      </c>
      <c r="M22" s="38">
        <f>[1]公交!M17-[1]公交!M19</f>
        <v>124.86</v>
      </c>
      <c r="N22" s="7">
        <f t="shared" si="196"/>
        <v>2.11826286088177E-2</v>
      </c>
      <c r="O22" s="31">
        <f t="shared" si="4"/>
        <v>705.3</v>
      </c>
      <c r="P22" s="32">
        <f t="shared" si="5"/>
        <v>8.7819669317477107E-3</v>
      </c>
      <c r="Q22" s="7"/>
      <c r="R22" s="38">
        <f>[1]公交!R17-[1]公交!R19</f>
        <v>117.43</v>
      </c>
      <c r="S22" s="7">
        <f t="shared" ref="S22:W22" si="197">R22/AT22-1</f>
        <v>6.8905880211178397E-2</v>
      </c>
      <c r="T22" s="38">
        <f>[1]公交!T17-[1]公交!T19</f>
        <v>109.4</v>
      </c>
      <c r="U22" s="7">
        <f t="shared" si="197"/>
        <v>0.168304143528404</v>
      </c>
      <c r="V22" s="38">
        <f>[1]公交!V17-[1]公交!V19</f>
        <v>111.98</v>
      </c>
      <c r="W22" s="7">
        <f t="shared" si="197"/>
        <v>5.21469510476349E-2</v>
      </c>
      <c r="X22" s="38">
        <f>[1]公交!X17-[1]公交!X19</f>
        <v>119.15</v>
      </c>
      <c r="Y22" s="7">
        <f t="shared" ref="Y22:AC22" si="198">X22/AZ22-1</f>
        <v>-3.9035406081136599E-2</v>
      </c>
      <c r="Z22" s="38">
        <f>[1]公交!Z17-[1]公交!Z19</f>
        <v>118.93</v>
      </c>
      <c r="AA22" s="7">
        <f t="shared" si="198"/>
        <v>3.9052944260004101E-2</v>
      </c>
      <c r="AB22" s="38">
        <f>[1]公交!AB17-[1]公交!AB19</f>
        <v>122.27</v>
      </c>
      <c r="AC22" s="7">
        <f t="shared" si="198"/>
        <v>0.29441033241583697</v>
      </c>
      <c r="AD22" s="38">
        <f>[1]公交!AD17-[1]公交!AD19</f>
        <v>110.02</v>
      </c>
      <c r="AE22" s="7">
        <f t="shared" ref="AE22:AI22" si="199">AD22/BF22-1</f>
        <v>-5.4729787782455699E-2</v>
      </c>
      <c r="AF22" s="38">
        <f>[1]公交!AF17-[1]公交!AF19</f>
        <v>108.33</v>
      </c>
      <c r="AG22" s="7">
        <f t="shared" si="199"/>
        <v>-4.3950225046333703E-2</v>
      </c>
      <c r="AH22" s="38">
        <f>[1]公交!AH17-[1]公交!AH19</f>
        <v>115.44</v>
      </c>
      <c r="AI22" s="7">
        <f t="shared" si="199"/>
        <v>-2.4423223189385199E-2</v>
      </c>
      <c r="AJ22" s="38">
        <f>[1]公交!AJ17-[1]公交!AJ19</f>
        <v>115.24</v>
      </c>
      <c r="AK22" s="7">
        <f t="shared" ref="AK22:AO22" si="200">AJ22/BL22-1</f>
        <v>-4.4682085716654101E-2</v>
      </c>
      <c r="AL22" s="38">
        <f>[1]公交!AL17-[1]公交!AL19</f>
        <v>114.41</v>
      </c>
      <c r="AM22" s="7">
        <f t="shared" si="200"/>
        <v>-7.8910856746456908E-3</v>
      </c>
      <c r="AN22" s="38">
        <f>[1]公交!AN17-[1]公交!AN19</f>
        <v>112.75</v>
      </c>
      <c r="AO22" s="7">
        <f t="shared" si="200"/>
        <v>-1.0009658442356699E-2</v>
      </c>
      <c r="AP22" s="6">
        <f t="shared" si="14"/>
        <v>1375.35</v>
      </c>
      <c r="AQ22" s="7">
        <f t="shared" si="15"/>
        <v>2.5837056484996099E-2</v>
      </c>
      <c r="AR22" s="33"/>
      <c r="AS22" s="34">
        <f t="shared" si="16"/>
        <v>1226.82</v>
      </c>
      <c r="AT22" s="38">
        <v>109.86</v>
      </c>
      <c r="AU22" s="7"/>
      <c r="AV22" s="38">
        <v>93.6400000000001</v>
      </c>
      <c r="AW22" s="7"/>
      <c r="AX22" s="38">
        <v>106.43</v>
      </c>
      <c r="AY22" s="7"/>
      <c r="AZ22" s="38">
        <v>123.99</v>
      </c>
      <c r="BA22" s="7"/>
      <c r="BB22" s="38">
        <v>114.46</v>
      </c>
      <c r="BC22" s="7"/>
      <c r="BD22" s="38">
        <v>94.46</v>
      </c>
      <c r="BE22" s="7"/>
      <c r="BF22" s="38">
        <v>116.39</v>
      </c>
      <c r="BG22" s="7"/>
      <c r="BH22" s="38">
        <v>113.31</v>
      </c>
      <c r="BI22" s="7"/>
      <c r="BJ22" s="38">
        <v>118.33</v>
      </c>
      <c r="BK22" s="7"/>
      <c r="BL22" s="6">
        <v>120.63</v>
      </c>
      <c r="BM22" s="7"/>
      <c r="BN22" s="6">
        <v>115.32</v>
      </c>
      <c r="BO22" s="7"/>
      <c r="BP22" s="6">
        <v>113.89</v>
      </c>
      <c r="BQ22" s="7"/>
      <c r="BR22" s="6">
        <f t="shared" si="33"/>
        <v>1340.71</v>
      </c>
      <c r="BS22" s="7"/>
      <c r="BT22" s="36"/>
      <c r="BU22" s="37"/>
      <c r="BV22" s="37"/>
      <c r="BW22" s="37"/>
      <c r="BX22" s="37"/>
      <c r="BY22" s="37"/>
      <c r="BZ22" s="37"/>
      <c r="CA22" s="40"/>
      <c r="CB22" s="37"/>
      <c r="CC22" s="40"/>
      <c r="CD22" s="40"/>
      <c r="CE22" s="40"/>
      <c r="CF22" s="40"/>
      <c r="CG22" s="6"/>
    </row>
    <row r="23" spans="1:85" s="23" customFormat="1" ht="27" customHeight="1">
      <c r="A23" s="470"/>
      <c r="B23" s="30" t="s">
        <v>2779</v>
      </c>
      <c r="C23" s="38">
        <f>[1]出租!C17-[1]出租!C19</f>
        <v>3.06</v>
      </c>
      <c r="D23" s="7">
        <f t="shared" ref="D23:H23" si="201">C23/R23-1</f>
        <v>-0.58082191780821901</v>
      </c>
      <c r="E23" s="38">
        <f>[1]出租!E17-[1]出租!E19</f>
        <v>1.8199999999999901</v>
      </c>
      <c r="F23" s="7">
        <f t="shared" si="201"/>
        <v>-0.72590361445783402</v>
      </c>
      <c r="G23" s="38">
        <f>[1]出租!G17-[1]出租!G19</f>
        <v>2.00999999999999</v>
      </c>
      <c r="H23" s="7">
        <f t="shared" si="201"/>
        <v>-0.61121856866538005</v>
      </c>
      <c r="I23" s="38">
        <f>[1]出租!I17-[1]出租!I19</f>
        <v>1.9100000000000299</v>
      </c>
      <c r="J23" s="7">
        <f t="shared" ref="J23:N23" si="202">I23/X23-1</f>
        <v>-0.62027833001987398</v>
      </c>
      <c r="K23" s="38">
        <f>[1]出租!K17-[1]出租!K19</f>
        <v>2.26999999999998</v>
      </c>
      <c r="L23" s="7">
        <f t="shared" si="202"/>
        <v>-0.45169082125604099</v>
      </c>
      <c r="M23" s="38">
        <f>[1]出租!M17-[1]出租!M19</f>
        <v>1.94999999999999</v>
      </c>
      <c r="N23" s="7">
        <f t="shared" si="202"/>
        <v>-0.442857142857146</v>
      </c>
      <c r="O23" s="31">
        <f t="shared" si="4"/>
        <v>13.02</v>
      </c>
      <c r="P23" s="32">
        <f t="shared" si="5"/>
        <v>-0.59030837004405401</v>
      </c>
      <c r="Q23" s="7"/>
      <c r="R23" s="38">
        <f>[1]出租!R17-[1]出租!R19</f>
        <v>7.3000000000000096</v>
      </c>
      <c r="S23" s="7">
        <f t="shared" ref="S23:W23" si="203">R23/AT23-1</f>
        <v>-0.16856492027334399</v>
      </c>
      <c r="T23" s="38">
        <f>[1]出租!T17-[1]出租!T19</f>
        <v>6.6400000000000396</v>
      </c>
      <c r="U23" s="7">
        <f t="shared" si="203"/>
        <v>-0.48124999999999701</v>
      </c>
      <c r="V23" s="38">
        <f>[1]出租!V17-[1]出租!V19</f>
        <v>5.1700000000000204</v>
      </c>
      <c r="W23" s="7">
        <f t="shared" si="203"/>
        <v>-0.52698993595607801</v>
      </c>
      <c r="X23" s="38">
        <f>[1]出租!X17-[1]出租!X19</f>
        <v>5.0299999999999701</v>
      </c>
      <c r="Y23" s="7">
        <f t="shared" ref="Y23:AC23" si="204">X23/AZ23-1</f>
        <v>-0.49649649649650002</v>
      </c>
      <c r="Z23" s="38">
        <f>[1]出租!Z17-[1]出租!Z19</f>
        <v>4.1399999999999899</v>
      </c>
      <c r="AA23" s="7">
        <f t="shared" si="204"/>
        <v>-0.53743016759776596</v>
      </c>
      <c r="AB23" s="38">
        <f>[1]出租!AB17-[1]出租!AB19</f>
        <v>3.5</v>
      </c>
      <c r="AC23" s="7">
        <f t="shared" si="204"/>
        <v>-0.45226917057903299</v>
      </c>
      <c r="AD23" s="38">
        <f>[1]出租!AD17-[1]出租!AD19</f>
        <v>4.3899999999999899</v>
      </c>
      <c r="AE23" s="7">
        <f t="shared" ref="AE23:AI23" si="205">AD23/BF23-1</f>
        <v>-0.32771822358345998</v>
      </c>
      <c r="AF23" s="38">
        <f>[1]出租!AF17-[1]出租!AF19</f>
        <v>4.8399999999999697</v>
      </c>
      <c r="AG23" s="7">
        <f t="shared" si="205"/>
        <v>-0.27218045112782702</v>
      </c>
      <c r="AH23" s="38">
        <f>[1]出租!AH17-[1]出租!AH19</f>
        <v>4.9000000000000297</v>
      </c>
      <c r="AI23" s="7">
        <f t="shared" si="205"/>
        <v>-0.30099857346647102</v>
      </c>
      <c r="AJ23" s="38">
        <f>[1]出租!AJ17-[1]出租!AJ19</f>
        <v>4.6500000000000297</v>
      </c>
      <c r="AK23" s="7">
        <f t="shared" ref="AK23:AO23" si="206">AJ23/BL23-1</f>
        <v>-0.378342245989302</v>
      </c>
      <c r="AL23" s="38">
        <f>[1]出租!AL17-[1]出租!AL19</f>
        <v>4.12</v>
      </c>
      <c r="AM23" s="7">
        <f t="shared" si="206"/>
        <v>-0.37290715372907002</v>
      </c>
      <c r="AN23" s="38">
        <f>[1]出租!AN17-[1]出租!AN19</f>
        <v>4.49000000000001</v>
      </c>
      <c r="AO23" s="7">
        <f t="shared" si="206"/>
        <v>-0.39569313593539701</v>
      </c>
      <c r="AP23" s="6">
        <f t="shared" si="14"/>
        <v>59.170000000000101</v>
      </c>
      <c r="AQ23" s="7">
        <f t="shared" si="15"/>
        <v>-0.40538639332730297</v>
      </c>
      <c r="AR23" s="33"/>
      <c r="AS23" s="34">
        <f t="shared" si="16"/>
        <v>92.079999999999899</v>
      </c>
      <c r="AT23" s="38">
        <v>8.7799999999999692</v>
      </c>
      <c r="AU23" s="7"/>
      <c r="AV23" s="38">
        <v>12.8</v>
      </c>
      <c r="AW23" s="7"/>
      <c r="AX23" s="38">
        <v>10.9299999999999</v>
      </c>
      <c r="AY23" s="7"/>
      <c r="AZ23" s="38">
        <v>9.9900000000000109</v>
      </c>
      <c r="BA23" s="7"/>
      <c r="BB23" s="38">
        <v>8.9499999999999904</v>
      </c>
      <c r="BC23" s="7"/>
      <c r="BD23" s="38">
        <v>6.3900000000000396</v>
      </c>
      <c r="BE23" s="7"/>
      <c r="BF23" s="38">
        <v>6.5299999999999701</v>
      </c>
      <c r="BG23" s="7"/>
      <c r="BH23" s="38">
        <v>6.6500000000000297</v>
      </c>
      <c r="BI23" s="7"/>
      <c r="BJ23" s="38">
        <v>7.00999999999999</v>
      </c>
      <c r="BK23" s="7"/>
      <c r="BL23" s="6">
        <v>7.48000000000002</v>
      </c>
      <c r="BM23" s="7"/>
      <c r="BN23" s="6">
        <v>6.5699999999999896</v>
      </c>
      <c r="BO23" s="7"/>
      <c r="BP23" s="6">
        <v>7.4300000000000104</v>
      </c>
      <c r="BQ23" s="7"/>
      <c r="BR23" s="6">
        <f t="shared" si="33"/>
        <v>99.509999999999906</v>
      </c>
      <c r="BS23" s="7"/>
      <c r="BT23" s="36"/>
      <c r="BU23" s="37"/>
      <c r="BV23" s="37"/>
      <c r="BW23" s="37"/>
      <c r="BX23" s="37"/>
      <c r="BY23" s="37"/>
      <c r="BZ23" s="37"/>
      <c r="CA23" s="40"/>
      <c r="CB23" s="37"/>
      <c r="CC23" s="40"/>
      <c r="CD23" s="40"/>
      <c r="CE23" s="40"/>
      <c r="CF23" s="40"/>
      <c r="CG23" s="6"/>
    </row>
    <row r="24" spans="1:85" s="23" customFormat="1" ht="27" customHeight="1">
      <c r="A24" s="471"/>
      <c r="B24" s="30" t="s">
        <v>2780</v>
      </c>
      <c r="C24" s="41">
        <f>[1]网约车!C17-[1]网约车!C19</f>
        <v>10.66804292578</v>
      </c>
      <c r="D24" s="7">
        <f t="shared" ref="D24:H24" si="207">C24/R24-1</f>
        <v>1.07485094517488</v>
      </c>
      <c r="E24" s="41">
        <f>[1]网约车!E17-[1]网约车!E19</f>
        <v>9.1168579114570001</v>
      </c>
      <c r="F24" s="7">
        <f t="shared" si="207"/>
        <v>0.35216824157128501</v>
      </c>
      <c r="G24" s="41">
        <f>[1]网约车!G17-[1]网约车!G19</f>
        <v>13.933259881831001</v>
      </c>
      <c r="H24" s="7">
        <f t="shared" si="207"/>
        <v>0.56354058095013504</v>
      </c>
      <c r="I24" s="41">
        <f>[1]网约车!I17-[1]网约车!I19</f>
        <v>12.18904718293</v>
      </c>
      <c r="J24" s="7">
        <f t="shared" ref="J24:N24" si="208">I24/X24-1</f>
        <v>0.15002118004212101</v>
      </c>
      <c r="K24" s="41">
        <f>[1]网约车!K17-[1]网约车!K19</f>
        <v>13.905989247919001</v>
      </c>
      <c r="L24" s="7">
        <f t="shared" si="208"/>
        <v>0.49021557812889199</v>
      </c>
      <c r="M24" s="41">
        <f>[1]网约车!M17-[1]网约车!M19</f>
        <v>14.765679689721001</v>
      </c>
      <c r="N24" s="7">
        <f t="shared" si="208"/>
        <v>0.84502198490078195</v>
      </c>
      <c r="O24" s="31">
        <f t="shared" si="4"/>
        <v>74.578876839637999</v>
      </c>
      <c r="P24" s="32">
        <f t="shared" si="5"/>
        <v>0.53048763089887296</v>
      </c>
      <c r="Q24" s="7"/>
      <c r="R24" s="41">
        <f>[1]网约车!R17-[1]网约车!R19</f>
        <v>5.1415948459280001</v>
      </c>
      <c r="S24" s="7">
        <f t="shared" ref="S24:W24" si="209">R24/AT24-1</f>
        <v>-0.61260516959695199</v>
      </c>
      <c r="T24" s="41">
        <f>[1]网约车!T17-[1]网约车!T19</f>
        <v>6.7423990825747904</v>
      </c>
      <c r="U24" s="7">
        <f t="shared" si="209"/>
        <v>-0.20908932120694801</v>
      </c>
      <c r="V24" s="41">
        <f>[1]网约车!V17-[1]网约车!V19</f>
        <v>8.9113516154239996</v>
      </c>
      <c r="W24" s="7">
        <f t="shared" si="209"/>
        <v>-0.27149289015690398</v>
      </c>
      <c r="X24" s="41">
        <f>[1]网约车!X17-[1]网约车!X19</f>
        <v>10.598976257536</v>
      </c>
      <c r="Y24" s="7">
        <f t="shared" ref="Y24:AC24" si="210">X24/AZ24-1</f>
        <v>-0.14513098619217599</v>
      </c>
      <c r="Z24" s="41">
        <f>[1]网约车!Z17-[1]网约车!Z19</f>
        <v>9.3315285734560103</v>
      </c>
      <c r="AA24" s="7">
        <f t="shared" si="210"/>
        <v>-0.2804467901271</v>
      </c>
      <c r="AB24" s="41">
        <f>[1]网约车!AB17-[1]网约车!AB19</f>
        <v>8.0029830595840092</v>
      </c>
      <c r="AC24" s="7">
        <f t="shared" si="210"/>
        <v>-1.1811859152377801E-2</v>
      </c>
      <c r="AD24" s="41">
        <f>[1]网约车!AD17-[1]网约车!AD19</f>
        <v>10.424020330129</v>
      </c>
      <c r="AE24" s="7">
        <f t="shared" ref="AE24:AI24" si="211">AD24/BF24-1</f>
        <v>9.1668129701194298E-2</v>
      </c>
      <c r="AF24" s="41">
        <f>[1]网约车!AF17-[1]网约车!AF19</f>
        <v>13.808487154702</v>
      </c>
      <c r="AG24" s="7">
        <f t="shared" si="211"/>
        <v>1.01840967515443</v>
      </c>
      <c r="AH24" s="41">
        <f>[1]网约车!AH17-[1]网约车!AH19</f>
        <v>14.379432421292</v>
      </c>
      <c r="AI24" s="7">
        <f t="shared" si="211"/>
        <v>0.54613159644492804</v>
      </c>
      <c r="AJ24" s="41">
        <f>[1]网约车!AJ17-[1]网约车!AJ19</f>
        <v>11.225459282417001</v>
      </c>
      <c r="AK24" s="7">
        <f t="shared" ref="AK24:AO24" si="212">AJ24/BL24-1</f>
        <v>0.36485159224665897</v>
      </c>
      <c r="AL24" s="41">
        <f>[1]网约车!AL17-[1]网约车!AL19</f>
        <v>7.5806408088319897</v>
      </c>
      <c r="AM24" s="7">
        <f t="shared" si="212"/>
        <v>-2.41128623903888E-2</v>
      </c>
      <c r="AN24" s="41">
        <f>[1]网约车!AN17-[1]网约车!AN19</f>
        <v>10.259294137482</v>
      </c>
      <c r="AO24" s="7">
        <f t="shared" si="212"/>
        <v>0.117140265058589</v>
      </c>
      <c r="AP24" s="6">
        <f t="shared" si="14"/>
        <v>116.406167569357</v>
      </c>
      <c r="AQ24" s="7">
        <f t="shared" si="15"/>
        <v>-1.6518707375198199E-2</v>
      </c>
      <c r="AR24" s="33"/>
      <c r="AS24" s="34">
        <f t="shared" si="16"/>
        <v>109.17781129038499</v>
      </c>
      <c r="AT24" s="41">
        <v>13.272234016594</v>
      </c>
      <c r="AU24" s="7"/>
      <c r="AV24" s="41">
        <v>8.5248552881645896</v>
      </c>
      <c r="AW24" s="7"/>
      <c r="AX24" s="41">
        <v>12.232346802138</v>
      </c>
      <c r="AY24" s="7"/>
      <c r="AZ24" s="41">
        <v>12.3983628910881</v>
      </c>
      <c r="BA24" s="7"/>
      <c r="BB24" s="41">
        <v>12.9685038513056</v>
      </c>
      <c r="BC24" s="7"/>
      <c r="BD24" s="41">
        <v>8.0986430911014793</v>
      </c>
      <c r="BE24" s="7"/>
      <c r="BF24" s="41">
        <v>9.5487081160665603</v>
      </c>
      <c r="BG24" s="7"/>
      <c r="BH24" s="41">
        <v>6.8412707908990198</v>
      </c>
      <c r="BI24" s="7"/>
      <c r="BJ24" s="41">
        <v>9.3002642558726105</v>
      </c>
      <c r="BK24" s="7"/>
      <c r="BL24" s="41">
        <v>8.2246739104718092</v>
      </c>
      <c r="BM24" s="7"/>
      <c r="BN24" s="41">
        <v>7.7679482766833097</v>
      </c>
      <c r="BO24" s="7"/>
      <c r="BP24" s="41">
        <v>9.1835326846301903</v>
      </c>
      <c r="BQ24" s="7"/>
      <c r="BR24" s="6">
        <f t="shared" si="33"/>
        <v>118.361343975015</v>
      </c>
      <c r="BS24" s="7"/>
      <c r="BT24" s="36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6"/>
    </row>
    <row r="25" spans="1:85" s="24" customFormat="1" ht="27" customHeight="1">
      <c r="A25" s="472" t="s">
        <v>2587</v>
      </c>
      <c r="B25" s="30" t="s">
        <v>2776</v>
      </c>
      <c r="C25" s="6">
        <f t="shared" ref="C25:G25" si="213">C26+C27+C28+C29</f>
        <v>266.58459094165198</v>
      </c>
      <c r="D25" s="7">
        <f t="shared" ref="D25:H25" si="214">C25/R25-1</f>
        <v>-0.28683884108070201</v>
      </c>
      <c r="E25" s="6">
        <f t="shared" si="213"/>
        <v>302.95420854876102</v>
      </c>
      <c r="F25" s="7">
        <f t="shared" si="214"/>
        <v>-0.28313398115743199</v>
      </c>
      <c r="G25" s="6">
        <f t="shared" si="213"/>
        <v>318.38102578948798</v>
      </c>
      <c r="H25" s="7">
        <f t="shared" si="214"/>
        <v>-0.207436825130286</v>
      </c>
      <c r="I25" s="6">
        <f t="shared" ref="I25:M25" si="215">I26+I27+I28+I29</f>
        <v>358.34074808294099</v>
      </c>
      <c r="J25" s="7">
        <f t="shared" ref="J25:N25" si="216">I25/X25-1</f>
        <v>-0.17643344152592599</v>
      </c>
      <c r="K25" s="6">
        <f t="shared" si="215"/>
        <v>409.31081562906502</v>
      </c>
      <c r="L25" s="7">
        <f t="shared" si="216"/>
        <v>-9.9480805624738697E-2</v>
      </c>
      <c r="M25" s="6">
        <f t="shared" si="215"/>
        <v>385.37890093797802</v>
      </c>
      <c r="N25" s="7">
        <f t="shared" si="216"/>
        <v>-2.8505232741589601E-2</v>
      </c>
      <c r="O25" s="31">
        <f t="shared" si="4"/>
        <v>2040.95028992988</v>
      </c>
      <c r="P25" s="32">
        <f t="shared" si="5"/>
        <v>-0.17850999884593499</v>
      </c>
      <c r="Q25" s="7"/>
      <c r="R25" s="6">
        <f t="shared" ref="R25:V25" si="217">R26+R27+R28+R29</f>
        <v>373.80694055972702</v>
      </c>
      <c r="S25" s="7">
        <f t="shared" ref="S25:W25" si="218">R25/AT25-1</f>
        <v>0.17097175074694401</v>
      </c>
      <c r="T25" s="6">
        <f t="shared" si="217"/>
        <v>422.60924717550802</v>
      </c>
      <c r="U25" s="7">
        <f t="shared" si="218"/>
        <v>0.303355353552551</v>
      </c>
      <c r="V25" s="6">
        <f t="shared" si="217"/>
        <v>401.71059656137197</v>
      </c>
      <c r="W25" s="7">
        <f t="shared" si="218"/>
        <v>0.242092966631202</v>
      </c>
      <c r="X25" s="6">
        <f t="shared" ref="X25:AB25" si="219">X26+X27+X28+X29</f>
        <v>435.108424930323</v>
      </c>
      <c r="Y25" s="7">
        <f t="shared" ref="Y25:AC25" si="220">X25/AZ25-1</f>
        <v>0.18218610704959001</v>
      </c>
      <c r="Z25" s="6">
        <f t="shared" si="219"/>
        <v>454.52758606997401</v>
      </c>
      <c r="AA25" s="7">
        <f t="shared" si="220"/>
        <v>0.169647681397262</v>
      </c>
      <c r="AB25" s="6">
        <f t="shared" si="219"/>
        <v>396.68654317668597</v>
      </c>
      <c r="AC25" s="7">
        <f t="shared" si="220"/>
        <v>9.6716107576114305E-2</v>
      </c>
      <c r="AD25" s="6">
        <f t="shared" ref="AD25:AH25" si="221">AD26+AD27+AD28+AD29</f>
        <v>438.477200085422</v>
      </c>
      <c r="AE25" s="7">
        <f t="shared" ref="AE25:AI25" si="222">AD25/BF25-1</f>
        <v>0.14840473199779899</v>
      </c>
      <c r="AF25" s="6">
        <f t="shared" si="221"/>
        <v>448.22624177446602</v>
      </c>
      <c r="AG25" s="7">
        <f t="shared" si="222"/>
        <v>0.13180385870703201</v>
      </c>
      <c r="AH25" s="6">
        <f t="shared" si="221"/>
        <v>400.72404842959901</v>
      </c>
      <c r="AI25" s="7">
        <f t="shared" si="222"/>
        <v>8.6992180629200902E-2</v>
      </c>
      <c r="AJ25" s="6">
        <f t="shared" ref="AJ25:AN25" si="223">AJ26+AJ27+AJ28+AJ29</f>
        <v>440.35847425510298</v>
      </c>
      <c r="AK25" s="7">
        <f t="shared" ref="AK25:AO25" si="224">AJ25/BL25-1</f>
        <v>0.112453337430134</v>
      </c>
      <c r="AL25" s="6">
        <f t="shared" si="223"/>
        <v>379.09868962034</v>
      </c>
      <c r="AM25" s="7">
        <f t="shared" si="224"/>
        <v>1.8432985341927201E-2</v>
      </c>
      <c r="AN25" s="6">
        <f t="shared" si="223"/>
        <v>343.52333082021698</v>
      </c>
      <c r="AO25" s="7">
        <f t="shared" si="224"/>
        <v>2.1700991494184099E-2</v>
      </c>
      <c r="AP25" s="6">
        <f t="shared" si="14"/>
        <v>4934.8573234587402</v>
      </c>
      <c r="AQ25" s="7">
        <f t="shared" si="15"/>
        <v>0.13809854133459201</v>
      </c>
      <c r="AR25" s="33"/>
      <c r="AS25" s="34">
        <f t="shared" si="16"/>
        <v>3999.8276449274199</v>
      </c>
      <c r="AT25" s="34">
        <f t="shared" ref="AT25:AX25" si="225">AT26+AT27+AT28+AT29</f>
        <v>319.22797481773699</v>
      </c>
      <c r="AU25" s="33"/>
      <c r="AV25" s="34">
        <f t="shared" si="225"/>
        <v>324.24714106065102</v>
      </c>
      <c r="AW25" s="33"/>
      <c r="AX25" s="34">
        <f t="shared" si="225"/>
        <v>323.41427522199803</v>
      </c>
      <c r="AY25" s="33"/>
      <c r="AZ25" s="34">
        <f t="shared" ref="AZ25:BD25" si="226">AZ26+AZ27+AZ28+AZ29</f>
        <v>368.05408415451097</v>
      </c>
      <c r="BA25" s="33"/>
      <c r="BB25" s="34">
        <f t="shared" si="226"/>
        <v>388.60213489842897</v>
      </c>
      <c r="BC25" s="33"/>
      <c r="BD25" s="34">
        <f t="shared" si="226"/>
        <v>361.70394547538399</v>
      </c>
      <c r="BE25" s="33"/>
      <c r="BF25" s="34">
        <f t="shared" ref="BF25:BJ25" si="227">BF26+BF27+BF28+BF29</f>
        <v>381.81417044723798</v>
      </c>
      <c r="BG25" s="33"/>
      <c r="BH25" s="34">
        <f t="shared" si="227"/>
        <v>396.02819722360499</v>
      </c>
      <c r="BI25" s="33"/>
      <c r="BJ25" s="34">
        <f t="shared" si="227"/>
        <v>368.65403042516999</v>
      </c>
      <c r="BK25" s="33"/>
      <c r="BL25" s="34">
        <f t="shared" ref="BL25:BP25" si="228">BL26+BL27+BL28+BL29</f>
        <v>395.84444528016797</v>
      </c>
      <c r="BM25" s="33"/>
      <c r="BN25" s="34">
        <f t="shared" si="228"/>
        <v>372.23724592253097</v>
      </c>
      <c r="BO25" s="33"/>
      <c r="BP25" s="34">
        <f t="shared" si="228"/>
        <v>336.22687428132201</v>
      </c>
      <c r="BQ25" s="33"/>
      <c r="BR25" s="34">
        <f t="shared" si="33"/>
        <v>4336.0545192087402</v>
      </c>
      <c r="BS25" s="33"/>
      <c r="BT25" s="35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</row>
    <row r="26" spans="1:85" ht="27" customHeight="1">
      <c r="A26" s="468"/>
      <c r="B26" s="30" t="s">
        <v>2777</v>
      </c>
      <c r="C26" s="38">
        <f>[1]班线包车!C18</f>
        <v>178.5701</v>
      </c>
      <c r="D26" s="7">
        <f t="shared" ref="D26:H26" si="229">C26/R26-1</f>
        <v>-0.28040292900062802</v>
      </c>
      <c r="E26" s="38">
        <f>[1]班线包车!E18</f>
        <v>215.5515</v>
      </c>
      <c r="F26" s="7">
        <f t="shared" si="229"/>
        <v>-0.144885295223768</v>
      </c>
      <c r="G26" s="38">
        <f>[1]班线包车!G18</f>
        <v>211.3526</v>
      </c>
      <c r="H26" s="7">
        <f t="shared" si="229"/>
        <v>-0.107595583423058</v>
      </c>
      <c r="I26" s="38">
        <f>[1]班线包车!I18</f>
        <v>243.59989999999999</v>
      </c>
      <c r="J26" s="7">
        <f t="shared" ref="J26:N26" si="230">I26/X26-1</f>
        <v>-6.7200282443905704E-2</v>
      </c>
      <c r="K26" s="38">
        <f>[1]班线包车!K18</f>
        <v>277.37639999999999</v>
      </c>
      <c r="L26" s="7">
        <f t="shared" si="230"/>
        <v>5.0241720028836798E-2</v>
      </c>
      <c r="M26" s="38">
        <f>[1]班线包车!M18</f>
        <v>250.6952</v>
      </c>
      <c r="N26" s="7">
        <f t="shared" si="230"/>
        <v>9.1125286387788301E-2</v>
      </c>
      <c r="O26" s="31">
        <f t="shared" si="4"/>
        <v>1377.1457</v>
      </c>
      <c r="P26" s="32">
        <f t="shared" si="5"/>
        <v>-7.7027046680399905E-2</v>
      </c>
      <c r="Q26" s="7"/>
      <c r="R26" s="38">
        <f>[1]班线包车!R18</f>
        <v>248.15289999999999</v>
      </c>
      <c r="S26" s="7">
        <f t="shared" ref="S26:W26" si="231">R26/AT26-1</f>
        <v>0.22266237224768701</v>
      </c>
      <c r="T26" s="38">
        <f>[1]班线包车!T18</f>
        <v>252.07320000000001</v>
      </c>
      <c r="U26" s="7">
        <f t="shared" si="231"/>
        <v>0.191134859685367</v>
      </c>
      <c r="V26" s="38">
        <f>[1]班线包车!V18</f>
        <v>236.83500000000001</v>
      </c>
      <c r="W26" s="7">
        <f t="shared" si="231"/>
        <v>5.9748355910065297E-2</v>
      </c>
      <c r="X26" s="38">
        <f>[1]班线包车!X18</f>
        <v>261.14920000000001</v>
      </c>
      <c r="Y26" s="7">
        <f t="shared" ref="Y26:AC26" si="232">X26/AZ26-1</f>
        <v>-4.2583971673743497E-2</v>
      </c>
      <c r="Z26" s="38">
        <f>[1]班线包车!Z18</f>
        <v>264.10719999999998</v>
      </c>
      <c r="AA26" s="7">
        <f t="shared" si="232"/>
        <v>-7.6620895209292897E-2</v>
      </c>
      <c r="AB26" s="38">
        <f>[1]班线包车!AB18</f>
        <v>229.75839999999999</v>
      </c>
      <c r="AC26" s="7">
        <f t="shared" si="232"/>
        <v>-0.158123381805577</v>
      </c>
      <c r="AD26" s="38">
        <f>[1]班线包车!AD18</f>
        <v>250.04050000000001</v>
      </c>
      <c r="AE26" s="7">
        <f t="shared" ref="AE26:AI26" si="233">AD26/BF26-1</f>
        <v>-0.127215031251113</v>
      </c>
      <c r="AF26" s="38">
        <f>[1]班线包车!AF18</f>
        <v>270.84129999999999</v>
      </c>
      <c r="AG26" s="7">
        <f t="shared" si="233"/>
        <v>-0.121594264379268</v>
      </c>
      <c r="AH26" s="38">
        <f>[1]班线包车!AH18</f>
        <v>233.63220000000001</v>
      </c>
      <c r="AI26" s="7">
        <f t="shared" si="233"/>
        <v>-0.16706940820879701</v>
      </c>
      <c r="AJ26" s="38">
        <f>[1]班线包车!AJ18</f>
        <v>265.93810000000002</v>
      </c>
      <c r="AK26" s="7">
        <f t="shared" ref="AK26:AO26" si="234">AJ26/BL26-1</f>
        <v>-0.13621545072602401</v>
      </c>
      <c r="AL26" s="38">
        <f>[1]班线包车!AL18</f>
        <v>236.33359999999999</v>
      </c>
      <c r="AM26" s="7">
        <f t="shared" si="234"/>
        <v>-0.13754982195107199</v>
      </c>
      <c r="AN26" s="38">
        <f>[1]班线包车!AN18</f>
        <v>200.56319999999999</v>
      </c>
      <c r="AO26" s="7">
        <f t="shared" si="234"/>
        <v>-0.14256325718160201</v>
      </c>
      <c r="AP26" s="6">
        <f t="shared" si="14"/>
        <v>2949.4247999999998</v>
      </c>
      <c r="AQ26" s="7">
        <f t="shared" si="15"/>
        <v>-6.6900938134097296E-2</v>
      </c>
      <c r="AR26" s="33"/>
      <c r="AS26" s="34">
        <f t="shared" si="16"/>
        <v>2926.9812000000002</v>
      </c>
      <c r="AT26" s="39">
        <v>202.96109999999999</v>
      </c>
      <c r="AU26" s="7"/>
      <c r="AV26" s="38">
        <v>211.62440000000001</v>
      </c>
      <c r="AW26" s="7"/>
      <c r="AX26" s="38">
        <v>223.48230000000001</v>
      </c>
      <c r="AY26" s="7"/>
      <c r="AZ26" s="39">
        <v>272.76459999999997</v>
      </c>
      <c r="BA26" s="7"/>
      <c r="BB26" s="39">
        <v>286.02249999999998</v>
      </c>
      <c r="BC26" s="7"/>
      <c r="BD26" s="39">
        <v>272.91219999999998</v>
      </c>
      <c r="BE26" s="7"/>
      <c r="BF26" s="39">
        <v>286.48579999999998</v>
      </c>
      <c r="BG26" s="7"/>
      <c r="BH26" s="39">
        <v>308.33280000000002</v>
      </c>
      <c r="BI26" s="7"/>
      <c r="BJ26" s="39">
        <v>280.49419999999998</v>
      </c>
      <c r="BK26" s="7"/>
      <c r="BL26" s="39">
        <v>307.87549999999999</v>
      </c>
      <c r="BM26" s="7"/>
      <c r="BN26" s="39">
        <v>274.0258</v>
      </c>
      <c r="BO26" s="7"/>
      <c r="BP26" s="39">
        <v>233.9102</v>
      </c>
      <c r="BQ26" s="7"/>
      <c r="BR26" s="6">
        <f t="shared" si="33"/>
        <v>3160.8914</v>
      </c>
      <c r="BS26" s="7"/>
      <c r="BT26" s="36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6"/>
    </row>
    <row r="27" spans="1:85" ht="27" customHeight="1">
      <c r="A27" s="468"/>
      <c r="B27" s="30" t="s">
        <v>2778</v>
      </c>
      <c r="C27" s="38">
        <f>[1]公交!C21-[1]公交!C23</f>
        <v>40.97</v>
      </c>
      <c r="D27" s="7">
        <f t="shared" ref="D27:H27" si="235">C27/R27-1</f>
        <v>-0.12885392302785301</v>
      </c>
      <c r="E27" s="38">
        <f>[1]公交!E21-[1]公交!E23</f>
        <v>38.560000000000102</v>
      </c>
      <c r="F27" s="7">
        <f t="shared" si="235"/>
        <v>-0.20099461251553899</v>
      </c>
      <c r="G27" s="38">
        <f>[1]公交!G21-[1]公交!G23</f>
        <v>32.520000000000003</v>
      </c>
      <c r="H27" s="7">
        <f t="shared" si="235"/>
        <v>-0.31666316453036297</v>
      </c>
      <c r="I27" s="38">
        <f>[1]公交!I21-[1]公交!I23</f>
        <v>31.47</v>
      </c>
      <c r="J27" s="7">
        <f t="shared" ref="J27:N27" si="236">I27/X27-1</f>
        <v>-0.29785809906291699</v>
      </c>
      <c r="K27" s="38">
        <f>[1]公交!K21-[1]公交!K23</f>
        <v>41.1400000000001</v>
      </c>
      <c r="L27" s="7">
        <f t="shared" si="236"/>
        <v>-3.63284088156612E-3</v>
      </c>
      <c r="M27" s="38">
        <f>[1]公交!M21-[1]公交!M23</f>
        <v>42.97</v>
      </c>
      <c r="N27" s="7">
        <f t="shared" si="236"/>
        <v>2.0180436847101201E-2</v>
      </c>
      <c r="O27" s="31">
        <f t="shared" si="4"/>
        <v>227.63</v>
      </c>
      <c r="P27" s="32">
        <f t="shared" si="5"/>
        <v>-0.16037770646600899</v>
      </c>
      <c r="Q27" s="7"/>
      <c r="R27" s="38">
        <f>[1]公交!R21-[1]公交!R23</f>
        <v>47.03</v>
      </c>
      <c r="S27" s="7">
        <f t="shared" ref="S27:W27" si="237">R27/AT27-1</f>
        <v>0.68687230989956305</v>
      </c>
      <c r="T27" s="38">
        <f>[1]公交!T21-[1]公交!T23</f>
        <v>48.26</v>
      </c>
      <c r="U27" s="7">
        <f t="shared" si="237"/>
        <v>0.66184573002754199</v>
      </c>
      <c r="V27" s="38">
        <f>[1]公交!V21-[1]公交!V23</f>
        <v>47.589999999999897</v>
      </c>
      <c r="W27" s="7">
        <f t="shared" si="237"/>
        <v>0.66573328666433595</v>
      </c>
      <c r="X27" s="38">
        <f>[1]公交!X21-[1]公交!X23</f>
        <v>44.819999999999901</v>
      </c>
      <c r="Y27" s="7">
        <f t="shared" ref="Y27:AC27" si="238">X27/AZ27-1</f>
        <v>0.62568008705114597</v>
      </c>
      <c r="Z27" s="38">
        <f>[1]公交!Z21-[1]公交!Z23</f>
        <v>41.29</v>
      </c>
      <c r="AA27" s="7">
        <f t="shared" si="238"/>
        <v>0.37771104437771003</v>
      </c>
      <c r="AB27" s="38">
        <f>[1]公交!AB21-[1]公交!AB23</f>
        <v>42.120000000000097</v>
      </c>
      <c r="AC27" s="7">
        <f t="shared" si="238"/>
        <v>0.46199236376259201</v>
      </c>
      <c r="AD27" s="38">
        <f>[1]公交!AD21-[1]公交!AD23</f>
        <v>39.200000000000003</v>
      </c>
      <c r="AE27" s="7">
        <f t="shared" ref="AE27:AI27" si="239">AD27/BF27-1</f>
        <v>0.51234567901234696</v>
      </c>
      <c r="AF27" s="38">
        <f>[1]公交!AF21-[1]公交!AF23</f>
        <v>41.190000000000097</v>
      </c>
      <c r="AG27" s="7">
        <f t="shared" si="239"/>
        <v>0.43369300382875198</v>
      </c>
      <c r="AH27" s="38">
        <f>[1]公交!AH21-[1]公交!AH23</f>
        <v>43.9299999999999</v>
      </c>
      <c r="AI27" s="7">
        <f t="shared" si="239"/>
        <v>0.566690442225385</v>
      </c>
      <c r="AJ27" s="38">
        <f>[1]公交!AJ21-[1]公交!AJ23</f>
        <v>43.63</v>
      </c>
      <c r="AK27" s="7">
        <f t="shared" ref="AK27:AO27" si="240">AJ27/BL27-1</f>
        <v>0.50241046831955904</v>
      </c>
      <c r="AL27" s="38">
        <f>[1]公交!AL21-[1]公交!AL23</f>
        <v>42.589999999999897</v>
      </c>
      <c r="AM27" s="7">
        <f t="shared" si="240"/>
        <v>-1.48045338885052E-2</v>
      </c>
      <c r="AN27" s="38">
        <f>[1]公交!AN21-[1]公交!AN23</f>
        <v>43.27</v>
      </c>
      <c r="AO27" s="7">
        <f t="shared" si="240"/>
        <v>-2.63276327632723E-2</v>
      </c>
      <c r="AP27" s="6">
        <f t="shared" si="14"/>
        <v>524.91999999999996</v>
      </c>
      <c r="AQ27" s="7">
        <f t="shared" si="15"/>
        <v>0.413964012498654</v>
      </c>
      <c r="AR27" s="33"/>
      <c r="AS27" s="34">
        <f t="shared" si="16"/>
        <v>326.8</v>
      </c>
      <c r="AT27" s="38">
        <v>27.880000000000098</v>
      </c>
      <c r="AU27" s="7"/>
      <c r="AV27" s="38">
        <v>29.040000000000099</v>
      </c>
      <c r="AW27" s="7"/>
      <c r="AX27" s="38">
        <v>28.569999999999901</v>
      </c>
      <c r="AY27" s="7"/>
      <c r="AZ27" s="38">
        <v>27.569999999999901</v>
      </c>
      <c r="BA27" s="7"/>
      <c r="BB27" s="38">
        <v>29.97</v>
      </c>
      <c r="BC27" s="7"/>
      <c r="BD27" s="38">
        <v>28.809999999999899</v>
      </c>
      <c r="BE27" s="7"/>
      <c r="BF27" s="38">
        <v>25.92</v>
      </c>
      <c r="BG27" s="7"/>
      <c r="BH27" s="38">
        <v>28.73</v>
      </c>
      <c r="BI27" s="7"/>
      <c r="BJ27" s="38">
        <v>28.040000000000099</v>
      </c>
      <c r="BK27" s="7"/>
      <c r="BL27" s="6">
        <v>29.04</v>
      </c>
      <c r="BM27" s="7"/>
      <c r="BN27" s="6">
        <v>43.23</v>
      </c>
      <c r="BO27" s="7"/>
      <c r="BP27" s="6">
        <v>44.439999999999799</v>
      </c>
      <c r="BQ27" s="7"/>
      <c r="BR27" s="6">
        <f t="shared" si="33"/>
        <v>371.24</v>
      </c>
      <c r="BS27" s="7"/>
      <c r="BT27" s="36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6"/>
    </row>
    <row r="28" spans="1:85" ht="27" customHeight="1">
      <c r="A28" s="469"/>
      <c r="B28" s="30" t="s">
        <v>2779</v>
      </c>
      <c r="C28" s="38">
        <f>[1]出租!C21-[1]出租!C23</f>
        <v>27.439999999999898</v>
      </c>
      <c r="D28" s="7">
        <f t="shared" ref="D28:H28" si="241">C28/R28-1</f>
        <v>-0.47623592288604799</v>
      </c>
      <c r="E28" s="38">
        <f>[1]出租!E21-[1]出租!E23</f>
        <v>29.940000000000101</v>
      </c>
      <c r="F28" s="7">
        <f t="shared" si="241"/>
        <v>-0.66004314749630899</v>
      </c>
      <c r="G28" s="38">
        <f>[1]出租!G21-[1]出租!G23</f>
        <v>40.9299999999999</v>
      </c>
      <c r="H28" s="7">
        <f t="shared" si="241"/>
        <v>-0.53414523104939704</v>
      </c>
      <c r="I28" s="38">
        <f>[1]出租!I21-[1]出租!I23</f>
        <v>45.65</v>
      </c>
      <c r="J28" s="7">
        <f t="shared" ref="J28:N28" si="242">I28/X28-1</f>
        <v>-0.49674787785249702</v>
      </c>
      <c r="K28" s="38">
        <f>[1]出租!K21-[1]出租!K23</f>
        <v>48.430000000000099</v>
      </c>
      <c r="L28" s="7">
        <f t="shared" si="242"/>
        <v>-0.48918890412403698</v>
      </c>
      <c r="M28" s="38">
        <f>[1]出租!M21-[1]出租!M23</f>
        <v>47.75</v>
      </c>
      <c r="N28" s="7">
        <f t="shared" si="242"/>
        <v>-0.41353475804470602</v>
      </c>
      <c r="O28" s="31">
        <f t="shared" si="4"/>
        <v>240.14</v>
      </c>
      <c r="P28" s="32">
        <f t="shared" si="5"/>
        <v>-0.51512336954326998</v>
      </c>
      <c r="Q28" s="7"/>
      <c r="R28" s="38">
        <f>[1]出租!R21-[1]出租!R23</f>
        <v>52.39</v>
      </c>
      <c r="S28" s="7">
        <f t="shared" ref="S28:W28" si="243">R28/AT28-1</f>
        <v>-0.110526315789474</v>
      </c>
      <c r="T28" s="38">
        <f>[1]出租!T21-[1]出租!T23</f>
        <v>88.07</v>
      </c>
      <c r="U28" s="7">
        <f t="shared" si="243"/>
        <v>0.38911671924290098</v>
      </c>
      <c r="V28" s="38">
        <f>[1]出租!V21-[1]出租!V23</f>
        <v>87.86</v>
      </c>
      <c r="W28" s="7">
        <f t="shared" si="243"/>
        <v>0.87454661830595304</v>
      </c>
      <c r="X28" s="38">
        <f>[1]出租!X21-[1]出租!X23</f>
        <v>90.71</v>
      </c>
      <c r="Y28" s="7">
        <f t="shared" ref="Y28:AC28" si="244">X28/AZ28-1</f>
        <v>1.0872066267832501</v>
      </c>
      <c r="Z28" s="38">
        <f>[1]出租!Z21-[1]出租!Z23</f>
        <v>94.809999999999903</v>
      </c>
      <c r="AA28" s="7">
        <f t="shared" si="244"/>
        <v>1.08419432842383</v>
      </c>
      <c r="AB28" s="38">
        <f>[1]出租!AB21-[1]出租!AB23</f>
        <v>81.42</v>
      </c>
      <c r="AC28" s="7">
        <f t="shared" si="244"/>
        <v>1.1252936570086101</v>
      </c>
      <c r="AD28" s="38">
        <f>[1]出租!AD21-[1]出租!AD23</f>
        <v>95.060000000000102</v>
      </c>
      <c r="AE28" s="7">
        <f t="shared" ref="AE28:AI28" si="245">AD28/BF28-1</f>
        <v>1.25956738768719</v>
      </c>
      <c r="AF28" s="38">
        <f>[1]出租!AF21-[1]出租!AF23</f>
        <v>84.729999999999905</v>
      </c>
      <c r="AG28" s="7">
        <f t="shared" si="245"/>
        <v>1.2462884411452799</v>
      </c>
      <c r="AH28" s="38">
        <f>[1]出租!AH21-[1]出租!AH23</f>
        <v>80.34</v>
      </c>
      <c r="AI28" s="7">
        <f t="shared" si="245"/>
        <v>1.22857142857143</v>
      </c>
      <c r="AJ28" s="38">
        <f>[1]出租!AJ21-[1]出租!AJ23</f>
        <v>88.15</v>
      </c>
      <c r="AK28" s="7">
        <f t="shared" ref="AK28:AO28" si="246">AJ28/BL28-1</f>
        <v>1.4609156895589099</v>
      </c>
      <c r="AL28" s="38">
        <f>[1]出租!AL21-[1]出租!AL23</f>
        <v>68.14</v>
      </c>
      <c r="AM28" s="7">
        <f t="shared" si="246"/>
        <v>1.0723844282238399</v>
      </c>
      <c r="AN28" s="38">
        <f>[1]出租!AN21-[1]出租!AN23</f>
        <v>67.86</v>
      </c>
      <c r="AO28" s="7">
        <f t="shared" si="246"/>
        <v>0.92729338256177296</v>
      </c>
      <c r="AP28" s="6">
        <f t="shared" si="14"/>
        <v>979.54</v>
      </c>
      <c r="AQ28" s="7">
        <f t="shared" si="15"/>
        <v>0.89767135495369899</v>
      </c>
      <c r="AR28" s="33"/>
      <c r="AS28" s="34">
        <f t="shared" si="16"/>
        <v>480.97</v>
      </c>
      <c r="AT28" s="38">
        <v>58.9</v>
      </c>
      <c r="AU28" s="7"/>
      <c r="AV28" s="38">
        <v>63.400000000000098</v>
      </c>
      <c r="AW28" s="7"/>
      <c r="AX28" s="38">
        <v>46.87</v>
      </c>
      <c r="AY28" s="7"/>
      <c r="AZ28" s="38">
        <v>43.46</v>
      </c>
      <c r="BA28" s="7"/>
      <c r="BB28" s="38">
        <v>45.49</v>
      </c>
      <c r="BC28" s="7"/>
      <c r="BD28" s="38">
        <v>38.310000000000102</v>
      </c>
      <c r="BE28" s="7"/>
      <c r="BF28" s="38">
        <v>42.069999999999901</v>
      </c>
      <c r="BG28" s="7"/>
      <c r="BH28" s="38">
        <v>37.719999999999899</v>
      </c>
      <c r="BI28" s="7"/>
      <c r="BJ28" s="38">
        <v>36.049999999999997</v>
      </c>
      <c r="BK28" s="7"/>
      <c r="BL28" s="6">
        <v>35.819999999999901</v>
      </c>
      <c r="BM28" s="7"/>
      <c r="BN28" s="6">
        <v>32.880000000000003</v>
      </c>
      <c r="BO28" s="7"/>
      <c r="BP28" s="6">
        <v>35.21</v>
      </c>
      <c r="BQ28" s="7"/>
      <c r="BR28" s="6">
        <f t="shared" si="33"/>
        <v>516.17999999999995</v>
      </c>
      <c r="BS28" s="7"/>
      <c r="BT28" s="36"/>
      <c r="BU28" s="42"/>
      <c r="BV28" s="42"/>
      <c r="BW28" s="42"/>
      <c r="BX28" s="42"/>
      <c r="BY28" s="42"/>
      <c r="BZ28" s="42"/>
      <c r="CA28" s="8"/>
      <c r="CB28" s="42"/>
      <c r="CC28" s="8"/>
      <c r="CD28" s="8"/>
      <c r="CE28" s="8"/>
      <c r="CF28" s="8"/>
      <c r="CG28" s="6"/>
    </row>
    <row r="29" spans="1:85" ht="27" customHeight="1">
      <c r="A29" s="471"/>
      <c r="B29" s="30" t="s">
        <v>2780</v>
      </c>
      <c r="C29" s="41">
        <f>[1]网约车!C21-[1]网约车!C23</f>
        <v>19.604490941651999</v>
      </c>
      <c r="D29" s="7">
        <f t="shared" ref="D29:H29" si="247">C29/R29-1</f>
        <v>-0.25270791218689698</v>
      </c>
      <c r="E29" s="41">
        <f>[1]网约车!E21-[1]网约车!E23</f>
        <v>18.902708548761002</v>
      </c>
      <c r="F29" s="7">
        <f t="shared" si="247"/>
        <v>-0.44738693565576299</v>
      </c>
      <c r="G29" s="41">
        <f>[1]网约车!G21-[1]网约车!G23</f>
        <v>33.578425789488001</v>
      </c>
      <c r="H29" s="7">
        <f t="shared" si="247"/>
        <v>0.14112982278726499</v>
      </c>
      <c r="I29" s="41">
        <f>[1]网约车!I21-[1]网约车!I23</f>
        <v>37.620848082941002</v>
      </c>
      <c r="J29" s="7">
        <f t="shared" ref="J29:N29" si="248">I29/X29-1</f>
        <v>-2.1035471021018801E-2</v>
      </c>
      <c r="K29" s="41">
        <f>[1]网约车!K21-[1]网约车!K23</f>
        <v>42.364415629065</v>
      </c>
      <c r="L29" s="7">
        <f t="shared" si="248"/>
        <v>-0.22010098428806599</v>
      </c>
      <c r="M29" s="41">
        <f>[1]网约车!M21-[1]网约车!M23</f>
        <v>43.963700937977997</v>
      </c>
      <c r="N29" s="7">
        <f t="shared" si="248"/>
        <v>1.32653236380318E-2</v>
      </c>
      <c r="O29" s="31">
        <f t="shared" si="4"/>
        <v>196.03458992988499</v>
      </c>
      <c r="P29" s="32">
        <f t="shared" si="5"/>
        <v>-0.132603507035611</v>
      </c>
      <c r="Q29" s="7"/>
      <c r="R29" s="41">
        <f>[1]网约车!R21-[1]网约车!R23</f>
        <v>26.234040559726999</v>
      </c>
      <c r="S29" s="7">
        <f t="shared" ref="S29:W29" si="249">R29/AT29-1</f>
        <v>-0.110314649419995</v>
      </c>
      <c r="T29" s="41">
        <f>[1]网约车!T21-[1]网约车!T23</f>
        <v>34.206047175507997</v>
      </c>
      <c r="U29" s="7">
        <f t="shared" si="249"/>
        <v>0.69481672844717701</v>
      </c>
      <c r="V29" s="41">
        <f>[1]网约车!V21-[1]网约车!V23</f>
        <v>29.425596561372</v>
      </c>
      <c r="W29" s="7">
        <f t="shared" si="249"/>
        <v>0.20143827905484901</v>
      </c>
      <c r="X29" s="41">
        <f>[1]网约车!X21-[1]网约车!X23</f>
        <v>38.429224930323002</v>
      </c>
      <c r="Y29" s="7">
        <f t="shared" ref="Y29:AC29" si="250">X29/AZ29-1</f>
        <v>0.58409076984341601</v>
      </c>
      <c r="Z29" s="41">
        <f>[1]网约车!Z21-[1]网约车!Z23</f>
        <v>54.320386069973999</v>
      </c>
      <c r="AA29" s="7">
        <f t="shared" si="250"/>
        <v>1.00299105328738</v>
      </c>
      <c r="AB29" s="41">
        <f>[1]网约车!AB21-[1]网约车!AB23</f>
        <v>43.388143176686</v>
      </c>
      <c r="AC29" s="7">
        <f t="shared" si="250"/>
        <v>1.0020603889967701</v>
      </c>
      <c r="AD29" s="41">
        <f>[1]网约车!AD21-[1]网约车!AD23</f>
        <v>54.176700085421999</v>
      </c>
      <c r="AE29" s="7">
        <f t="shared" ref="AE29:AI29" si="251">AD29/BF29-1</f>
        <v>0.98170919477374696</v>
      </c>
      <c r="AF29" s="41">
        <f>[1]网约车!AF21-[1]网约车!AF23</f>
        <v>51.464941774465998</v>
      </c>
      <c r="AG29" s="7">
        <f t="shared" si="251"/>
        <v>1.4224043086981899</v>
      </c>
      <c r="AH29" s="41">
        <f>[1]网约车!AH21-[1]网约车!AH23</f>
        <v>42.821848429599001</v>
      </c>
      <c r="AI29" s="7">
        <f t="shared" si="251"/>
        <v>0.77906730846016203</v>
      </c>
      <c r="AJ29" s="41">
        <f>[1]网约车!AJ21-[1]网约车!AJ23</f>
        <v>42.640374255102998</v>
      </c>
      <c r="AK29" s="7">
        <f t="shared" ref="AK29:AO29" si="252">AJ29/BL29-1</f>
        <v>0.84518911348568804</v>
      </c>
      <c r="AL29" s="41">
        <f>[1]网约车!AL21-[1]网约车!AL23</f>
        <v>32.035089620340003</v>
      </c>
      <c r="AM29" s="7">
        <f t="shared" si="252"/>
        <v>0.44945673385482099</v>
      </c>
      <c r="AN29" s="41">
        <f>[1]网约车!AN21-[1]网约车!AN23</f>
        <v>31.830130820217001</v>
      </c>
      <c r="AO29" s="7">
        <f t="shared" si="252"/>
        <v>0.404270005611093</v>
      </c>
      <c r="AP29" s="6">
        <f t="shared" si="14"/>
        <v>480.97252345873699</v>
      </c>
      <c r="AQ29" s="7">
        <f t="shared" si="15"/>
        <v>0.67153440465005698</v>
      </c>
      <c r="AR29" s="33"/>
      <c r="AS29" s="34">
        <f t="shared" si="16"/>
        <v>265.07644492742099</v>
      </c>
      <c r="AT29" s="41">
        <v>29.486874817736901</v>
      </c>
      <c r="AU29" s="7"/>
      <c r="AV29" s="41">
        <v>20.1827410606504</v>
      </c>
      <c r="AW29" s="7"/>
      <c r="AX29" s="41">
        <v>24.491975221998601</v>
      </c>
      <c r="AY29" s="7"/>
      <c r="AZ29" s="41">
        <v>24.259484154510702</v>
      </c>
      <c r="BA29" s="7"/>
      <c r="BB29" s="41">
        <v>27.119634898429201</v>
      </c>
      <c r="BC29" s="7"/>
      <c r="BD29" s="41">
        <v>21.671745475383901</v>
      </c>
      <c r="BE29" s="7"/>
      <c r="BF29" s="41">
        <v>27.3383704472378</v>
      </c>
      <c r="BG29" s="7"/>
      <c r="BH29" s="41">
        <v>21.245397223605298</v>
      </c>
      <c r="BI29" s="7"/>
      <c r="BJ29" s="41">
        <v>24.069830425169599</v>
      </c>
      <c r="BK29" s="7"/>
      <c r="BL29" s="41">
        <v>23.1089452801683</v>
      </c>
      <c r="BM29" s="7"/>
      <c r="BN29" s="41">
        <v>22.101445922530502</v>
      </c>
      <c r="BO29" s="7"/>
      <c r="BP29" s="41">
        <v>22.666674281322098</v>
      </c>
      <c r="BQ29" s="7"/>
      <c r="BR29" s="6">
        <f t="shared" si="33"/>
        <v>287.743119208743</v>
      </c>
      <c r="BS29" s="7"/>
      <c r="BT29" s="36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6"/>
    </row>
    <row r="30" spans="1:85" s="24" customFormat="1" ht="27" customHeight="1">
      <c r="A30" s="472" t="s">
        <v>2600</v>
      </c>
      <c r="B30" s="30" t="s">
        <v>2776</v>
      </c>
      <c r="C30" s="6">
        <f t="shared" ref="C30:G30" si="253">C31+C32+C33+C34</f>
        <v>394.46178210410199</v>
      </c>
      <c r="D30" s="7">
        <f t="shared" ref="D30:H30" si="254">C30/R30-1</f>
        <v>0.30633348156274398</v>
      </c>
      <c r="E30" s="6">
        <f t="shared" si="253"/>
        <v>423.817804860553</v>
      </c>
      <c r="F30" s="7">
        <f t="shared" si="254"/>
        <v>0.38330987476809503</v>
      </c>
      <c r="G30" s="6">
        <f t="shared" si="253"/>
        <v>414.65278451551501</v>
      </c>
      <c r="H30" s="7">
        <f t="shared" si="254"/>
        <v>8.4718118746078402E-2</v>
      </c>
      <c r="I30" s="6">
        <f t="shared" ref="I30:M30" si="255">I31+I32+I33+I34</f>
        <v>413.64226331416802</v>
      </c>
      <c r="J30" s="7">
        <f t="shared" ref="J30:N30" si="256">I30/X30-1</f>
        <v>5.8714049008429199E-2</v>
      </c>
      <c r="K30" s="6">
        <f t="shared" si="255"/>
        <v>424.47361360656203</v>
      </c>
      <c r="L30" s="7">
        <f t="shared" si="256"/>
        <v>-7.6121022848568004E-2</v>
      </c>
      <c r="M30" s="6">
        <f t="shared" si="255"/>
        <v>421.205677264065</v>
      </c>
      <c r="N30" s="7">
        <f t="shared" si="256"/>
        <v>9.3552938341145996E-4</v>
      </c>
      <c r="O30" s="31">
        <f t="shared" si="4"/>
        <v>2492.2539256649702</v>
      </c>
      <c r="P30" s="32">
        <f t="shared" si="5"/>
        <v>0.102001654915558</v>
      </c>
      <c r="Q30" s="7"/>
      <c r="R30" s="6">
        <f t="shared" ref="R30:V30" si="257">R31+R32+R33+R34</f>
        <v>301.96101353248201</v>
      </c>
      <c r="S30" s="7">
        <f t="shared" ref="S30:W30" si="258">R30/AT30-1</f>
        <v>-1.84908760395497E-2</v>
      </c>
      <c r="T30" s="6">
        <f t="shared" si="257"/>
        <v>306.379512350119</v>
      </c>
      <c r="U30" s="7">
        <f t="shared" si="258"/>
        <v>-8.8997187354515894E-3</v>
      </c>
      <c r="V30" s="6">
        <f t="shared" si="257"/>
        <v>382.26777754468498</v>
      </c>
      <c r="W30" s="7">
        <f t="shared" si="258"/>
        <v>0.334419317730135</v>
      </c>
      <c r="X30" s="6">
        <f t="shared" ref="X30:AB30" si="259">X31+X32+X33+X34</f>
        <v>390.70253549726402</v>
      </c>
      <c r="Y30" s="7">
        <f t="shared" ref="Y30:AC30" si="260">X30/AZ30-1</f>
        <v>0.32827456338015798</v>
      </c>
      <c r="Z30" s="6">
        <f t="shared" si="259"/>
        <v>459.44720477927598</v>
      </c>
      <c r="AA30" s="7">
        <f t="shared" si="260"/>
        <v>0.56477389643267795</v>
      </c>
      <c r="AB30" s="6">
        <f t="shared" si="259"/>
        <v>420.811995277591</v>
      </c>
      <c r="AC30" s="7">
        <f t="shared" si="260"/>
        <v>0.49655765736242902</v>
      </c>
      <c r="AD30" s="6">
        <f t="shared" ref="AD30:AH30" si="261">AD31+AD32+AD33+AD34</f>
        <v>427.76602490584798</v>
      </c>
      <c r="AE30" s="7">
        <f t="shared" ref="AE30:AI30" si="262">AD30/BF30-1</f>
        <v>0.50046016173327901</v>
      </c>
      <c r="AF30" s="6">
        <f t="shared" si="261"/>
        <v>426.63414981038301</v>
      </c>
      <c r="AG30" s="7">
        <f t="shared" si="262"/>
        <v>0.50883212345333095</v>
      </c>
      <c r="AH30" s="6">
        <f t="shared" si="261"/>
        <v>411.20108229724599</v>
      </c>
      <c r="AI30" s="7">
        <f t="shared" si="262"/>
        <v>0.53815271640544704</v>
      </c>
      <c r="AJ30" s="6">
        <f t="shared" ref="AJ30:AN30" si="263">AJ31+AJ32+AJ33+AJ34</f>
        <v>444.94210161479998</v>
      </c>
      <c r="AK30" s="7">
        <f t="shared" ref="AK30:AO30" si="264">AJ30/BL30-1</f>
        <v>0.58098530998434805</v>
      </c>
      <c r="AL30" s="6">
        <f t="shared" si="263"/>
        <v>403.027839057959</v>
      </c>
      <c r="AM30" s="7">
        <f t="shared" si="264"/>
        <v>0.46667757505403301</v>
      </c>
      <c r="AN30" s="6">
        <f t="shared" si="263"/>
        <v>394.06401218038599</v>
      </c>
      <c r="AO30" s="7">
        <f t="shared" si="264"/>
        <v>0.42378191207210802</v>
      </c>
      <c r="AP30" s="6">
        <f t="shared" si="14"/>
        <v>4769.2052488480404</v>
      </c>
      <c r="AQ30" s="7">
        <f t="shared" si="15"/>
        <v>0.38624603953646403</v>
      </c>
      <c r="AR30" s="33"/>
      <c r="AS30" s="34">
        <f t="shared" si="16"/>
        <v>3163.60156685637</v>
      </c>
      <c r="AT30" s="34">
        <f t="shared" ref="AT30:AX30" si="265">AT31+AT32+AT33+AT34</f>
        <v>307.64972648858401</v>
      </c>
      <c r="AU30" s="33"/>
      <c r="AV30" s="34">
        <f t="shared" si="265"/>
        <v>309.13068853053699</v>
      </c>
      <c r="AW30" s="33"/>
      <c r="AX30" s="34">
        <f t="shared" si="265"/>
        <v>286.467508725014</v>
      </c>
      <c r="AY30" s="33"/>
      <c r="AZ30" s="34">
        <f t="shared" ref="AZ30:BD30" si="266">AZ31+AZ32+AZ33+AZ34</f>
        <v>294.14290258108599</v>
      </c>
      <c r="BA30" s="33"/>
      <c r="BB30" s="34">
        <f t="shared" si="266"/>
        <v>293.61890930485799</v>
      </c>
      <c r="BC30" s="33"/>
      <c r="BD30" s="34">
        <f t="shared" si="266"/>
        <v>281.18662398830702</v>
      </c>
      <c r="BE30" s="33"/>
      <c r="BF30" s="34">
        <f t="shared" ref="BF30:BJ30" si="267">BF31+BF32+BF33+BF34</f>
        <v>285.08989163144997</v>
      </c>
      <c r="BG30" s="33"/>
      <c r="BH30" s="34">
        <f t="shared" si="267"/>
        <v>282.75786495977201</v>
      </c>
      <c r="BI30" s="33"/>
      <c r="BJ30" s="34">
        <f t="shared" si="267"/>
        <v>267.33436667991799</v>
      </c>
      <c r="BK30" s="33"/>
      <c r="BL30" s="34">
        <f t="shared" ref="BL30:BP30" si="268">BL31+BL32+BL33+BL34</f>
        <v>281.43341927649197</v>
      </c>
      <c r="BM30" s="33"/>
      <c r="BN30" s="34">
        <f t="shared" si="268"/>
        <v>274.78966469035402</v>
      </c>
      <c r="BO30" s="33"/>
      <c r="BP30" s="34">
        <f t="shared" si="268"/>
        <v>276.77273382893497</v>
      </c>
      <c r="BQ30" s="33"/>
      <c r="BR30" s="34">
        <f t="shared" si="33"/>
        <v>3440.3743006853101</v>
      </c>
      <c r="BS30" s="33"/>
      <c r="BT30" s="35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</row>
    <row r="31" spans="1:85" ht="27" customHeight="1">
      <c r="A31" s="468"/>
      <c r="B31" s="30" t="s">
        <v>2777</v>
      </c>
      <c r="C31" s="38">
        <f>[1]班线包车!C22</f>
        <v>103.0089</v>
      </c>
      <c r="D31" s="7">
        <f t="shared" ref="D31:H31" si="269">C31/R31-1</f>
        <v>-0.28079318167060802</v>
      </c>
      <c r="E31" s="38">
        <f>[1]班线包车!E22</f>
        <v>126.68640000000001</v>
      </c>
      <c r="F31" s="7">
        <f t="shared" si="269"/>
        <v>-0.13609086544756299</v>
      </c>
      <c r="G31" s="38">
        <f>[1]班线包车!G22</f>
        <v>116.56180000000001</v>
      </c>
      <c r="H31" s="7">
        <f t="shared" si="269"/>
        <v>-0.18958631718000399</v>
      </c>
      <c r="I31" s="38">
        <f>[1]班线包车!I22</f>
        <v>121.93600000000001</v>
      </c>
      <c r="J31" s="7">
        <f t="shared" ref="J31:N31" si="270">I31/X31-1</f>
        <v>-0.173723630829238</v>
      </c>
      <c r="K31" s="38">
        <f>[1]班线包车!K22</f>
        <v>120.2889</v>
      </c>
      <c r="L31" s="7">
        <f t="shared" si="270"/>
        <v>-0.164652295230648</v>
      </c>
      <c r="M31" s="38">
        <f>[1]班线包车!M22</f>
        <v>113.3073</v>
      </c>
      <c r="N31" s="7">
        <f t="shared" si="270"/>
        <v>-0.104405519288819</v>
      </c>
      <c r="O31" s="31">
        <f t="shared" si="4"/>
        <v>701.78930000000003</v>
      </c>
      <c r="P31" s="32">
        <f t="shared" si="5"/>
        <v>-0.176097372734277</v>
      </c>
      <c r="Q31" s="7"/>
      <c r="R31" s="38">
        <f>[1]班线包车!R22</f>
        <v>143.22569999999999</v>
      </c>
      <c r="S31" s="7">
        <f t="shared" ref="S31:W31" si="271">R31/AT31-1</f>
        <v>3.4568209157981298E-3</v>
      </c>
      <c r="T31" s="38">
        <f>[1]班线包车!T22</f>
        <v>146.64320000000001</v>
      </c>
      <c r="U31" s="7">
        <f t="shared" si="271"/>
        <v>-4.5192829205627401E-2</v>
      </c>
      <c r="V31" s="38">
        <f>[1]班线包车!V22</f>
        <v>143.83000000000001</v>
      </c>
      <c r="W31" s="7">
        <f t="shared" si="271"/>
        <v>2.4387881412306401E-2</v>
      </c>
      <c r="X31" s="38">
        <f>[1]班线包车!X22</f>
        <v>147.5729</v>
      </c>
      <c r="Y31" s="7">
        <f t="shared" ref="Y31:AC31" si="272">X31/AZ31-1</f>
        <v>6.1484505127458204E-3</v>
      </c>
      <c r="Z31" s="38">
        <f>[1]班线包车!Z22</f>
        <v>143.99860000000001</v>
      </c>
      <c r="AA31" s="7">
        <f t="shared" si="272"/>
        <v>-2.7818829577009201E-2</v>
      </c>
      <c r="AB31" s="38">
        <f>[1]班线包车!AB22</f>
        <v>126.5163</v>
      </c>
      <c r="AC31" s="7">
        <f t="shared" si="272"/>
        <v>-2.8079132589800899E-2</v>
      </c>
      <c r="AD31" s="38">
        <f>[1]班线包车!AD22</f>
        <v>124.77500000000001</v>
      </c>
      <c r="AE31" s="7">
        <f t="shared" ref="AE31:AI31" si="273">AD31/BF31-1</f>
        <v>-5.4717981213360202E-3</v>
      </c>
      <c r="AF31" s="38">
        <f>[1]班线包车!AF22</f>
        <v>124.0754</v>
      </c>
      <c r="AG31" s="7">
        <f t="shared" si="273"/>
        <v>-2.7396637464490298E-2</v>
      </c>
      <c r="AH31" s="38">
        <f>[1]班线包车!AH22</f>
        <v>117.619</v>
      </c>
      <c r="AI31" s="7">
        <f t="shared" si="273"/>
        <v>9.9483620489504405E-5</v>
      </c>
      <c r="AJ31" s="38">
        <f>[1]班线包车!AJ22</f>
        <v>129.5702</v>
      </c>
      <c r="AK31" s="7">
        <f t="shared" ref="AK31:AO31" si="274">AJ31/BL31-1</f>
        <v>4.0117136419135301E-2</v>
      </c>
      <c r="AL31" s="38">
        <f>[1]班线包车!AL22</f>
        <v>114.6044</v>
      </c>
      <c r="AM31" s="7">
        <f t="shared" si="274"/>
        <v>-9.2807889260318494E-2</v>
      </c>
      <c r="AN31" s="38">
        <f>[1]班线包车!AN22</f>
        <v>104.8242</v>
      </c>
      <c r="AO31" s="7">
        <f t="shared" si="274"/>
        <v>-0.16480065015775899</v>
      </c>
      <c r="AP31" s="6">
        <f t="shared" si="14"/>
        <v>1567.2548999999999</v>
      </c>
      <c r="AQ31" s="7">
        <f t="shared" si="15"/>
        <v>-2.5782721849824199E-2</v>
      </c>
      <c r="AR31" s="33"/>
      <c r="AS31" s="34">
        <f t="shared" si="16"/>
        <v>1483.2244000000001</v>
      </c>
      <c r="AT31" s="39">
        <v>142.73230000000001</v>
      </c>
      <c r="AU31" s="7"/>
      <c r="AV31" s="38">
        <v>153.58410000000001</v>
      </c>
      <c r="AW31" s="7"/>
      <c r="AX31" s="38">
        <v>140.4058</v>
      </c>
      <c r="AY31" s="7"/>
      <c r="AZ31" s="39">
        <v>146.6711</v>
      </c>
      <c r="BA31" s="7"/>
      <c r="BB31" s="39">
        <v>148.1191</v>
      </c>
      <c r="BC31" s="7"/>
      <c r="BD31" s="39">
        <v>130.17140000000001</v>
      </c>
      <c r="BE31" s="7"/>
      <c r="BF31" s="39">
        <v>125.4615</v>
      </c>
      <c r="BG31" s="7"/>
      <c r="BH31" s="39">
        <v>127.57040000000001</v>
      </c>
      <c r="BI31" s="7"/>
      <c r="BJ31" s="39">
        <v>117.6073</v>
      </c>
      <c r="BK31" s="7"/>
      <c r="BL31" s="39">
        <v>124.5727</v>
      </c>
      <c r="BM31" s="7"/>
      <c r="BN31" s="39">
        <v>126.3287</v>
      </c>
      <c r="BO31" s="7"/>
      <c r="BP31" s="39">
        <v>125.508</v>
      </c>
      <c r="BQ31" s="7"/>
      <c r="BR31" s="6">
        <f t="shared" si="33"/>
        <v>1608.7324000000001</v>
      </c>
      <c r="BS31" s="7"/>
      <c r="BT31" s="36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6"/>
    </row>
    <row r="32" spans="1:85" ht="27" customHeight="1">
      <c r="A32" s="468"/>
      <c r="B32" s="30" t="s">
        <v>2778</v>
      </c>
      <c r="C32" s="38">
        <f>[1]公交!C25-[1]公交!C27</f>
        <v>175.9</v>
      </c>
      <c r="D32" s="7">
        <f t="shared" ref="D32:H32" si="275">C32/R32-1</f>
        <v>1.87136793992817</v>
      </c>
      <c r="E32" s="38">
        <f>[1]公交!E25-[1]公交!E27</f>
        <v>190.5</v>
      </c>
      <c r="F32" s="7">
        <f t="shared" si="275"/>
        <v>2.0622086481273101</v>
      </c>
      <c r="G32" s="38">
        <f>[1]公交!G25-[1]公交!G27</f>
        <v>182.06</v>
      </c>
      <c r="H32" s="7">
        <f t="shared" si="275"/>
        <v>0.30061437348192699</v>
      </c>
      <c r="I32" s="38">
        <f>[1]公交!I25-[1]公交!I27</f>
        <v>184.46</v>
      </c>
      <c r="J32" s="7">
        <f t="shared" ref="J32:N32" si="276">I32/X32-1</f>
        <v>0.30443391556466998</v>
      </c>
      <c r="K32" s="38">
        <f>[1]公交!K25-[1]公交!K27</f>
        <v>192.52</v>
      </c>
      <c r="L32" s="7">
        <f t="shared" si="276"/>
        <v>-4.7637892653970303E-2</v>
      </c>
      <c r="M32" s="38">
        <f>[1]公交!M25-[1]公交!M27</f>
        <v>194.2</v>
      </c>
      <c r="N32" s="7">
        <f t="shared" si="276"/>
        <v>4.45914689903728E-2</v>
      </c>
      <c r="O32" s="31">
        <f t="shared" si="4"/>
        <v>1119.6400000000001</v>
      </c>
      <c r="P32" s="32">
        <f t="shared" si="5"/>
        <v>0.41204661252080899</v>
      </c>
      <c r="Q32" s="7"/>
      <c r="R32" s="38">
        <f>[1]公交!R25-[1]公交!R27</f>
        <v>61.26</v>
      </c>
      <c r="S32" s="7">
        <f t="shared" ref="S32:W32" si="277">R32/AT32-1</f>
        <v>-0.20903808908973501</v>
      </c>
      <c r="T32" s="38">
        <f>[1]公交!T25-[1]公交!T27</f>
        <v>62.21</v>
      </c>
      <c r="U32" s="7">
        <f t="shared" si="277"/>
        <v>-0.16608579088471701</v>
      </c>
      <c r="V32" s="38">
        <f>[1]公交!V25-[1]公交!V27</f>
        <v>139.97999999999999</v>
      </c>
      <c r="W32" s="7">
        <f t="shared" si="277"/>
        <v>1.08489722966935</v>
      </c>
      <c r="X32" s="38">
        <f>[1]公交!X25-[1]公交!X27</f>
        <v>141.41</v>
      </c>
      <c r="Y32" s="7">
        <f t="shared" ref="Y32:AC32" si="278">X32/AZ32-1</f>
        <v>1.1373941958887499</v>
      </c>
      <c r="Z32" s="38">
        <f>[1]公交!Z25-[1]公交!Z27</f>
        <v>202.15</v>
      </c>
      <c r="AA32" s="7">
        <f t="shared" si="278"/>
        <v>2.1210436930677701</v>
      </c>
      <c r="AB32" s="38">
        <f>[1]公交!AB25-[1]公交!AB27</f>
        <v>185.91</v>
      </c>
      <c r="AC32" s="7">
        <f t="shared" si="278"/>
        <v>1.8787550325178</v>
      </c>
      <c r="AD32" s="38">
        <f>[1]公交!AD25-[1]公交!AD27</f>
        <v>186.92</v>
      </c>
      <c r="AE32" s="7">
        <f t="shared" ref="AE32:AI32" si="279">AD32/BF32-1</f>
        <v>1.8633578431372499</v>
      </c>
      <c r="AF32" s="38">
        <f>[1]公交!AF25-[1]公交!AF27</f>
        <v>188.07</v>
      </c>
      <c r="AG32" s="7">
        <f t="shared" si="279"/>
        <v>2.03436592449177</v>
      </c>
      <c r="AH32" s="38">
        <f>[1]公交!AH25-[1]公交!AH27</f>
        <v>179.2</v>
      </c>
      <c r="AI32" s="7">
        <f t="shared" si="279"/>
        <v>1.9649238914625999</v>
      </c>
      <c r="AJ32" s="38">
        <f>[1]公交!AJ25-[1]公交!AJ27</f>
        <v>195.46</v>
      </c>
      <c r="AK32" s="7">
        <f t="shared" ref="AK32:AO32" si="280">AJ32/BL32-1</f>
        <v>2.06796421283943</v>
      </c>
      <c r="AL32" s="38">
        <f>[1]公交!AL25-[1]公交!AL27</f>
        <v>177.11</v>
      </c>
      <c r="AM32" s="7">
        <f t="shared" si="280"/>
        <v>2.0410370879120898</v>
      </c>
      <c r="AN32" s="38">
        <f>[1]公交!AN25-[1]公交!AN27</f>
        <v>174.37</v>
      </c>
      <c r="AO32" s="7">
        <f t="shared" si="280"/>
        <v>2.0068977409898401</v>
      </c>
      <c r="AP32" s="6">
        <f t="shared" si="14"/>
        <v>1894.05</v>
      </c>
      <c r="AQ32" s="7">
        <f t="shared" si="15"/>
        <v>1.42100621213283</v>
      </c>
      <c r="AR32" s="33"/>
      <c r="AS32" s="34">
        <f t="shared" si="16"/>
        <v>724.35000000000105</v>
      </c>
      <c r="AT32" s="38">
        <v>77.45</v>
      </c>
      <c r="AU32" s="7"/>
      <c r="AV32" s="38">
        <v>74.599999999999895</v>
      </c>
      <c r="AW32" s="7"/>
      <c r="AX32" s="38">
        <v>67.139999999999901</v>
      </c>
      <c r="AY32" s="7"/>
      <c r="AZ32" s="38">
        <v>66.160000000000096</v>
      </c>
      <c r="BA32" s="7"/>
      <c r="BB32" s="38">
        <v>64.770000000000195</v>
      </c>
      <c r="BC32" s="7"/>
      <c r="BD32" s="38">
        <v>64.580000000000197</v>
      </c>
      <c r="BE32" s="7"/>
      <c r="BF32" s="38">
        <v>65.2800000000002</v>
      </c>
      <c r="BG32" s="7"/>
      <c r="BH32" s="38">
        <v>61.98</v>
      </c>
      <c r="BI32" s="7"/>
      <c r="BJ32" s="38">
        <v>60.440000000000097</v>
      </c>
      <c r="BK32" s="7"/>
      <c r="BL32" s="6">
        <v>63.71</v>
      </c>
      <c r="BM32" s="7"/>
      <c r="BN32" s="6">
        <v>58.24</v>
      </c>
      <c r="BO32" s="7"/>
      <c r="BP32" s="6">
        <v>57.989999999999803</v>
      </c>
      <c r="BQ32" s="7"/>
      <c r="BR32" s="6">
        <f t="shared" si="33"/>
        <v>782.34</v>
      </c>
      <c r="BS32" s="7"/>
      <c r="BT32" s="36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6"/>
    </row>
    <row r="33" spans="1:85" ht="27" customHeight="1">
      <c r="A33" s="469"/>
      <c r="B33" s="30" t="s">
        <v>2779</v>
      </c>
      <c r="C33" s="38">
        <f>[1]出租!C25-[1]出租!C27</f>
        <v>50.97</v>
      </c>
      <c r="D33" s="7">
        <f t="shared" ref="D33:H33" si="281">C33/R33-1</f>
        <v>-8.1787065393622099E-2</v>
      </c>
      <c r="E33" s="38">
        <f>[1]出租!E25-[1]出租!E27</f>
        <v>50.04</v>
      </c>
      <c r="F33" s="7">
        <f t="shared" si="281"/>
        <v>-9.4790159189579407E-2</v>
      </c>
      <c r="G33" s="38">
        <f>[1]出租!G25-[1]出租!G27</f>
        <v>53</v>
      </c>
      <c r="H33" s="7">
        <f t="shared" si="281"/>
        <v>-6.5585331452750806E-2</v>
      </c>
      <c r="I33" s="38">
        <f>[1]出租!I25-[1]出租!I27</f>
        <v>49.22</v>
      </c>
      <c r="J33" s="7">
        <f t="shared" ref="J33:N33" si="282">I33/X33-1</f>
        <v>-8.8518518518519093E-2</v>
      </c>
      <c r="K33" s="38">
        <f>[1]出租!K25-[1]出租!K27</f>
        <v>49.41</v>
      </c>
      <c r="L33" s="7">
        <f t="shared" si="282"/>
        <v>-0.14913035991045201</v>
      </c>
      <c r="M33" s="38">
        <f>[1]出租!M25-[1]出租!M27</f>
        <v>51.14</v>
      </c>
      <c r="N33" s="7">
        <f t="shared" si="282"/>
        <v>-0.114612188365651</v>
      </c>
      <c r="O33" s="31">
        <f t="shared" si="4"/>
        <v>303.77999999999997</v>
      </c>
      <c r="P33" s="32">
        <f t="shared" si="5"/>
        <v>-9.9484199916997501E-2</v>
      </c>
      <c r="Q33" s="7"/>
      <c r="R33" s="38">
        <f>[1]出租!R25-[1]出租!R27</f>
        <v>55.51</v>
      </c>
      <c r="S33" s="7">
        <f t="shared" ref="S33:W33" si="283">R33/AT33-1</f>
        <v>-2.15053763440861E-2</v>
      </c>
      <c r="T33" s="38">
        <f>[1]出租!T25-[1]出租!T27</f>
        <v>55.28</v>
      </c>
      <c r="U33" s="7">
        <f t="shared" si="283"/>
        <v>-5.7137983967252802E-2</v>
      </c>
      <c r="V33" s="38">
        <f>[1]出租!V25-[1]出租!V27</f>
        <v>56.72</v>
      </c>
      <c r="W33" s="7">
        <f t="shared" si="283"/>
        <v>4.93987049028684E-2</v>
      </c>
      <c r="X33" s="38">
        <f>[1]出租!X25-[1]出租!X27</f>
        <v>54</v>
      </c>
      <c r="Y33" s="7">
        <f t="shared" ref="Y33:AC33" si="284">X33/AZ33-1</f>
        <v>8.2150858849887598E-3</v>
      </c>
      <c r="Z33" s="38">
        <f>[1]出租!Z25-[1]出租!Z27</f>
        <v>58.07</v>
      </c>
      <c r="AA33" s="7">
        <f t="shared" si="284"/>
        <v>0.106516768292683</v>
      </c>
      <c r="AB33" s="38">
        <f>[1]出租!AB25-[1]出租!AB27</f>
        <v>57.76</v>
      </c>
      <c r="AC33" s="7">
        <f t="shared" si="284"/>
        <v>2.66619267685753E-2</v>
      </c>
      <c r="AD33" s="38">
        <f>[1]出租!AD25-[1]出租!AD27</f>
        <v>56.57</v>
      </c>
      <c r="AE33" s="7">
        <f t="shared" ref="AE33:AI33" si="285">AD33/BF33-1</f>
        <v>-3.2991452991453098E-2</v>
      </c>
      <c r="AF33" s="38">
        <f>[1]出租!AF25-[1]出租!AF27</f>
        <v>54.23</v>
      </c>
      <c r="AG33" s="7">
        <f t="shared" si="285"/>
        <v>-5.1425572852894598E-2</v>
      </c>
      <c r="AH33" s="38">
        <f>[1]出租!AH25-[1]出租!AH27</f>
        <v>53.58</v>
      </c>
      <c r="AI33" s="7">
        <f t="shared" si="285"/>
        <v>-2.5463805020006398E-2</v>
      </c>
      <c r="AJ33" s="38">
        <f>[1]出租!AJ25-[1]出租!AJ27</f>
        <v>54.34</v>
      </c>
      <c r="AK33" s="7">
        <f t="shared" ref="AK33:AO33" si="286">AJ33/BL33-1</f>
        <v>-3.1027104136947599E-2</v>
      </c>
      <c r="AL33" s="38">
        <f>[1]出租!AL25-[1]出租!AL27</f>
        <v>53.62</v>
      </c>
      <c r="AM33" s="7">
        <f t="shared" si="286"/>
        <v>1.11257778615879E-2</v>
      </c>
      <c r="AN33" s="38">
        <f>[1]出租!AN25-[1]出租!AN27</f>
        <v>54.3</v>
      </c>
      <c r="AO33" s="7">
        <f t="shared" si="286"/>
        <v>3.2515687393040602E-2</v>
      </c>
      <c r="AP33" s="6">
        <f t="shared" si="14"/>
        <v>663.98</v>
      </c>
      <c r="AQ33" s="7">
        <f t="shared" si="15"/>
        <v>-1.20471041773373E-4</v>
      </c>
      <c r="AR33" s="33"/>
      <c r="AS33" s="34">
        <f t="shared" si="16"/>
        <v>611.47</v>
      </c>
      <c r="AT33" s="38">
        <v>56.73</v>
      </c>
      <c r="AU33" s="7"/>
      <c r="AV33" s="38">
        <v>58.63</v>
      </c>
      <c r="AW33" s="7"/>
      <c r="AX33" s="38">
        <v>54.05</v>
      </c>
      <c r="AY33" s="7"/>
      <c r="AZ33" s="38">
        <v>53.56</v>
      </c>
      <c r="BA33" s="7"/>
      <c r="BB33" s="38">
        <v>52.48</v>
      </c>
      <c r="BC33" s="7"/>
      <c r="BD33" s="38">
        <v>56.26</v>
      </c>
      <c r="BE33" s="7"/>
      <c r="BF33" s="38">
        <v>58.5</v>
      </c>
      <c r="BG33" s="7"/>
      <c r="BH33" s="38">
        <v>57.17</v>
      </c>
      <c r="BI33" s="7"/>
      <c r="BJ33" s="38">
        <v>54.98</v>
      </c>
      <c r="BK33" s="7"/>
      <c r="BL33" s="6">
        <v>56.08</v>
      </c>
      <c r="BM33" s="7"/>
      <c r="BN33" s="6">
        <v>53.03</v>
      </c>
      <c r="BO33" s="7"/>
      <c r="BP33" s="6">
        <v>52.59</v>
      </c>
      <c r="BQ33" s="7"/>
      <c r="BR33" s="6">
        <f t="shared" si="33"/>
        <v>664.06</v>
      </c>
      <c r="BS33" s="7"/>
      <c r="BT33" s="36"/>
      <c r="BU33" s="42"/>
      <c r="BV33" s="42"/>
      <c r="BW33" s="42"/>
      <c r="BX33" s="42"/>
      <c r="BY33" s="42"/>
      <c r="BZ33" s="42"/>
      <c r="CA33" s="8"/>
      <c r="CB33" s="42"/>
      <c r="CC33" s="8"/>
      <c r="CD33" s="8"/>
      <c r="CE33" s="8"/>
      <c r="CF33" s="8"/>
      <c r="CG33" s="6"/>
    </row>
    <row r="34" spans="1:85" ht="27" customHeight="1">
      <c r="A34" s="471"/>
      <c r="B34" s="30" t="s">
        <v>2780</v>
      </c>
      <c r="C34" s="41">
        <f>[1]网约车!C25-[1]网约车!C27</f>
        <v>64.582882104101998</v>
      </c>
      <c r="D34" s="7">
        <f t="shared" ref="D34:H34" si="287">C34/R34-1</f>
        <v>0.53895864626660195</v>
      </c>
      <c r="E34" s="41">
        <f>[1]网约车!E25-[1]网约车!E27</f>
        <v>56.591404860552998</v>
      </c>
      <c r="F34" s="7">
        <f t="shared" si="287"/>
        <v>0.33955845403850099</v>
      </c>
      <c r="G34" s="41">
        <f>[1]网约车!G25-[1]网约车!G27</f>
        <v>63.030984515515001</v>
      </c>
      <c r="H34" s="7">
        <f t="shared" si="287"/>
        <v>0.51016628635852102</v>
      </c>
      <c r="I34" s="41">
        <f>[1]网约车!I25-[1]网约车!I27</f>
        <v>58.026263314167998</v>
      </c>
      <c r="J34" s="7">
        <f t="shared" ref="J34:N34" si="288">I34/X34-1</f>
        <v>0.21598295354739</v>
      </c>
      <c r="K34" s="41">
        <f>[1]网约车!K25-[1]网约车!K27</f>
        <v>62.254713606561999</v>
      </c>
      <c r="L34" s="7">
        <f t="shared" si="288"/>
        <v>0.127218655176357</v>
      </c>
      <c r="M34" s="41">
        <f>[1]网约车!M25-[1]网约车!M27</f>
        <v>62.558377264065001</v>
      </c>
      <c r="N34" s="7">
        <f t="shared" si="288"/>
        <v>0.235704061367349</v>
      </c>
      <c r="O34" s="31">
        <f t="shared" si="4"/>
        <v>367.044625664965</v>
      </c>
      <c r="P34" s="32">
        <f t="shared" si="5"/>
        <v>0.313109048433936</v>
      </c>
      <c r="Q34" s="7"/>
      <c r="R34" s="41">
        <f>[1]网约车!R25-[1]网约车!R27</f>
        <v>41.965313532482</v>
      </c>
      <c r="S34" s="7">
        <f t="shared" ref="S34:W34" si="289">R34/AT34-1</f>
        <v>0.36528390065669503</v>
      </c>
      <c r="T34" s="41">
        <f>[1]网约车!T25-[1]网约车!T27</f>
        <v>42.246312350118998</v>
      </c>
      <c r="U34" s="7">
        <f t="shared" si="289"/>
        <v>0.89304526954513397</v>
      </c>
      <c r="V34" s="41">
        <f>[1]网约车!V25-[1]网约车!V27</f>
        <v>41.737777544685002</v>
      </c>
      <c r="W34" s="7">
        <f t="shared" si="289"/>
        <v>0.67812264151790103</v>
      </c>
      <c r="X34" s="41">
        <f>[1]网约车!X25-[1]网约车!X27</f>
        <v>47.719635497264001</v>
      </c>
      <c r="Y34" s="7">
        <f t="shared" ref="Y34:AC34" si="290">X34/AZ34-1</f>
        <v>0.71951480837455395</v>
      </c>
      <c r="Z34" s="41">
        <f>[1]网约车!Z25-[1]网约车!Z27</f>
        <v>55.228604779275997</v>
      </c>
      <c r="AA34" s="7">
        <f t="shared" si="290"/>
        <v>0.95500805627663299</v>
      </c>
      <c r="AB34" s="41">
        <f>[1]网约车!AB25-[1]网约车!AB27</f>
        <v>50.625695277590999</v>
      </c>
      <c r="AC34" s="7">
        <f t="shared" si="290"/>
        <v>0.67772392666278003</v>
      </c>
      <c r="AD34" s="41">
        <f>[1]网约车!AD25-[1]网约车!AD27</f>
        <v>59.501024905847999</v>
      </c>
      <c r="AE34" s="7">
        <f t="shared" ref="AE34:AI34" si="291">AD34/BF34-1</f>
        <v>0.65979621952266998</v>
      </c>
      <c r="AF34" s="41">
        <f>[1]网约车!AF25-[1]网约车!AF27</f>
        <v>60.258749810383001</v>
      </c>
      <c r="AG34" s="7">
        <f t="shared" si="291"/>
        <v>0.67211400351409201</v>
      </c>
      <c r="AH34" s="41">
        <f>[1]网约车!AH25-[1]网约车!AH27</f>
        <v>60.802082297246002</v>
      </c>
      <c r="AI34" s="7">
        <f t="shared" si="291"/>
        <v>0.77229032328890801</v>
      </c>
      <c r="AJ34" s="41">
        <f>[1]网约车!AJ25-[1]网约车!AJ27</f>
        <v>65.571901614799998</v>
      </c>
      <c r="AK34" s="7">
        <f t="shared" ref="AK34:AO34" si="292">AJ34/BL34-1</f>
        <v>0.76883273091443705</v>
      </c>
      <c r="AL34" s="41">
        <f>[1]网约车!AL25-[1]网约车!AL27</f>
        <v>57.693439057958997</v>
      </c>
      <c r="AM34" s="7">
        <f t="shared" si="292"/>
        <v>0.55127568048598197</v>
      </c>
      <c r="AN34" s="41">
        <f>[1]网约车!AN25-[1]网约车!AN27</f>
        <v>60.569812180386002</v>
      </c>
      <c r="AO34" s="7">
        <f t="shared" si="292"/>
        <v>0.488760192829573</v>
      </c>
      <c r="AP34" s="6">
        <f t="shared" si="14"/>
        <v>643.920348848039</v>
      </c>
      <c r="AQ34" s="7">
        <f t="shared" si="15"/>
        <v>0.67147017939265796</v>
      </c>
      <c r="AR34" s="33"/>
      <c r="AS34" s="34">
        <f t="shared" si="16"/>
        <v>344.55716685637202</v>
      </c>
      <c r="AT34" s="41">
        <v>30.737426488583701</v>
      </c>
      <c r="AU34" s="7"/>
      <c r="AV34" s="41">
        <v>22.316588530537398</v>
      </c>
      <c r="AW34" s="7"/>
      <c r="AX34" s="41">
        <v>24.8717087250144</v>
      </c>
      <c r="AY34" s="7"/>
      <c r="AZ34" s="41">
        <v>27.751802581085698</v>
      </c>
      <c r="BA34" s="7"/>
      <c r="BB34" s="41">
        <v>28.249809304858001</v>
      </c>
      <c r="BC34" s="7"/>
      <c r="BD34" s="41">
        <v>30.175223988306801</v>
      </c>
      <c r="BE34" s="7"/>
      <c r="BF34" s="41">
        <v>35.848391631449502</v>
      </c>
      <c r="BG34" s="7"/>
      <c r="BH34" s="41">
        <v>36.037464959771903</v>
      </c>
      <c r="BI34" s="7"/>
      <c r="BJ34" s="41">
        <v>34.307066679918002</v>
      </c>
      <c r="BK34" s="7"/>
      <c r="BL34" s="41">
        <v>37.070719276492099</v>
      </c>
      <c r="BM34" s="7"/>
      <c r="BN34" s="41">
        <v>37.190964690354001</v>
      </c>
      <c r="BO34" s="7"/>
      <c r="BP34" s="41">
        <v>40.684733828935599</v>
      </c>
      <c r="BQ34" s="7"/>
      <c r="BR34" s="6">
        <f t="shared" si="33"/>
        <v>385.24190068530697</v>
      </c>
      <c r="BS34" s="7"/>
      <c r="BT34" s="36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6"/>
    </row>
    <row r="35" spans="1:85" s="24" customFormat="1" ht="27" customHeight="1">
      <c r="A35" s="472" t="s">
        <v>2611</v>
      </c>
      <c r="B35" s="30" t="s">
        <v>2776</v>
      </c>
      <c r="C35" s="6">
        <f t="shared" ref="C35:G35" si="293">C36+C37+C38+C39</f>
        <v>88.738528556900107</v>
      </c>
      <c r="D35" s="7">
        <f t="shared" ref="D35:H35" si="294">C35/R35-1</f>
        <v>0.19870110613925701</v>
      </c>
      <c r="E35" s="6">
        <f t="shared" si="293"/>
        <v>77.3079710590833</v>
      </c>
      <c r="F35" s="7">
        <f t="shared" si="294"/>
        <v>0.110318894661183</v>
      </c>
      <c r="G35" s="6">
        <f t="shared" si="293"/>
        <v>76.949355267511393</v>
      </c>
      <c r="H35" s="7">
        <f t="shared" si="294"/>
        <v>7.7619075983379499E-2</v>
      </c>
      <c r="I35" s="6">
        <f t="shared" ref="I35:M35" si="295">I36+I37+I38+I39</f>
        <v>77.632172452642706</v>
      </c>
      <c r="J35" s="7">
        <f t="shared" ref="J35:N35" si="296">I35/X35-1</f>
        <v>5.9576881912636999E-2</v>
      </c>
      <c r="K35" s="6">
        <f t="shared" si="295"/>
        <v>68.305647374113803</v>
      </c>
      <c r="L35" s="7">
        <f t="shared" si="296"/>
        <v>-6.6022223637172098E-2</v>
      </c>
      <c r="M35" s="6">
        <f t="shared" si="295"/>
        <v>66.468454735071205</v>
      </c>
      <c r="N35" s="7">
        <f t="shared" si="296"/>
        <v>-9.5633178482293205E-2</v>
      </c>
      <c r="O35" s="31">
        <f t="shared" si="4"/>
        <v>455.402129445323</v>
      </c>
      <c r="P35" s="32">
        <f t="shared" si="5"/>
        <v>4.6995213720793003E-2</v>
      </c>
      <c r="Q35" s="7"/>
      <c r="R35" s="6">
        <f t="shared" ref="R35:V35" si="297">R36+R37+R38+R39</f>
        <v>74.028903537685594</v>
      </c>
      <c r="S35" s="7">
        <f t="shared" ref="S35:W35" si="298">R35/AT35-1</f>
        <v>0.106333721926377</v>
      </c>
      <c r="T35" s="6">
        <f t="shared" si="297"/>
        <v>69.626817512345397</v>
      </c>
      <c r="U35" s="7">
        <f t="shared" si="298"/>
        <v>3.8906313555005602E-2</v>
      </c>
      <c r="V35" s="6">
        <f t="shared" si="297"/>
        <v>71.406823600715697</v>
      </c>
      <c r="W35" s="7">
        <f t="shared" si="298"/>
        <v>1.45530473377102E-2</v>
      </c>
      <c r="X35" s="6">
        <f t="shared" ref="X35:AB35" si="299">X36+X37+X38+X39</f>
        <v>73.267144440249794</v>
      </c>
      <c r="Y35" s="7">
        <f t="shared" ref="Y35:AC35" si="300">X35/AZ35-1</f>
        <v>8.7406295237877404E-3</v>
      </c>
      <c r="Z35" s="6">
        <f t="shared" si="299"/>
        <v>73.134124925450806</v>
      </c>
      <c r="AA35" s="7">
        <f t="shared" si="300"/>
        <v>-2.8108944258317102E-3</v>
      </c>
      <c r="AB35" s="6">
        <f t="shared" si="299"/>
        <v>73.497228285668399</v>
      </c>
      <c r="AC35" s="7">
        <f t="shared" si="300"/>
        <v>-2.8438812695589601E-2</v>
      </c>
      <c r="AD35" s="6">
        <f t="shared" ref="AD35:AH35" si="301">AD36+AD37+AD38+AD39</f>
        <v>75.597748058474906</v>
      </c>
      <c r="AE35" s="7">
        <f t="shared" ref="AE35:AI35" si="302">AD35/BF35-1</f>
        <v>4.43254675194946E-2</v>
      </c>
      <c r="AF35" s="6">
        <f t="shared" si="301"/>
        <v>73.952076319918703</v>
      </c>
      <c r="AG35" s="7">
        <f t="shared" si="302"/>
        <v>4.0120380736682802E-2</v>
      </c>
      <c r="AH35" s="6">
        <f t="shared" si="301"/>
        <v>74.456437189497393</v>
      </c>
      <c r="AI35" s="7">
        <f t="shared" si="302"/>
        <v>5.5360656013174102E-2</v>
      </c>
      <c r="AJ35" s="6">
        <f t="shared" ref="AJ35:AN35" si="303">AJ36+AJ37+AJ38+AJ39</f>
        <v>74.189832638019695</v>
      </c>
      <c r="AK35" s="7">
        <f t="shared" ref="AK35:AO35" si="304">AJ35/BL35-1</f>
        <v>-1.66830563496644E-2</v>
      </c>
      <c r="AL35" s="6">
        <f t="shared" si="303"/>
        <v>80.356644893336195</v>
      </c>
      <c r="AM35" s="7">
        <f t="shared" si="304"/>
        <v>3.10286784451956E-2</v>
      </c>
      <c r="AN35" s="6">
        <f t="shared" si="303"/>
        <v>95.231749070142996</v>
      </c>
      <c r="AO35" s="7">
        <f t="shared" si="304"/>
        <v>0.25284806908211999</v>
      </c>
      <c r="AP35" s="6">
        <f t="shared" si="14"/>
        <v>908.74553047150596</v>
      </c>
      <c r="AQ35" s="7">
        <f t="shared" si="15"/>
        <v>4.5285846374512703E-2</v>
      </c>
      <c r="AR35" s="33"/>
      <c r="AS35" s="34">
        <f t="shared" si="16"/>
        <v>793.36293253864505</v>
      </c>
      <c r="AT35" s="34">
        <f t="shared" ref="AT35:AX35" si="305">AT36+AT37+AT38+AT39</f>
        <v>66.913718772654406</v>
      </c>
      <c r="AU35" s="33"/>
      <c r="AV35" s="34">
        <f t="shared" si="305"/>
        <v>67.019341979058098</v>
      </c>
      <c r="AW35" s="33"/>
      <c r="AX35" s="34">
        <f t="shared" si="305"/>
        <v>70.382543118957102</v>
      </c>
      <c r="AY35" s="33"/>
      <c r="AZ35" s="34">
        <f t="shared" ref="AZ35:BD35" si="306">AZ36+AZ37+AZ38+AZ39</f>
        <v>72.632292480216805</v>
      </c>
      <c r="BA35" s="33"/>
      <c r="BB35" s="34">
        <f t="shared" si="306"/>
        <v>73.340276700416993</v>
      </c>
      <c r="BC35" s="33"/>
      <c r="BD35" s="34">
        <f t="shared" si="306"/>
        <v>75.648584202489502</v>
      </c>
      <c r="BE35" s="33"/>
      <c r="BF35" s="34">
        <f t="shared" ref="BF35:BJ35" si="307">BF36+BF37+BF38+BF39</f>
        <v>72.389068743134601</v>
      </c>
      <c r="BG35" s="33"/>
      <c r="BH35" s="34">
        <f t="shared" si="307"/>
        <v>71.099535870589193</v>
      </c>
      <c r="BI35" s="33"/>
      <c r="BJ35" s="34">
        <f t="shared" si="307"/>
        <v>70.5507039373353</v>
      </c>
      <c r="BK35" s="33"/>
      <c r="BL35" s="34">
        <f t="shared" ref="BL35:BP35" si="308">BL36+BL37+BL38+BL39</f>
        <v>75.448544965173895</v>
      </c>
      <c r="BM35" s="33"/>
      <c r="BN35" s="34">
        <f t="shared" si="308"/>
        <v>77.938321768619502</v>
      </c>
      <c r="BO35" s="33"/>
      <c r="BP35" s="34">
        <f t="shared" si="308"/>
        <v>76.012208838628894</v>
      </c>
      <c r="BQ35" s="33"/>
      <c r="BR35" s="34">
        <f t="shared" si="33"/>
        <v>869.37514137727396</v>
      </c>
      <c r="BS35" s="33"/>
      <c r="BT35" s="35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</row>
    <row r="36" spans="1:85" ht="27" customHeight="1">
      <c r="A36" s="468"/>
      <c r="B36" s="30" t="s">
        <v>2777</v>
      </c>
      <c r="C36" s="38">
        <f>[1]班线包车!C26</f>
        <v>58.618099999999998</v>
      </c>
      <c r="D36" s="7">
        <f t="shared" ref="D36:H36" si="309">C36/R36-1</f>
        <v>6.1293400467476597E-2</v>
      </c>
      <c r="E36" s="38">
        <f>[1]班线包车!E26</f>
        <v>51.260899999999999</v>
      </c>
      <c r="F36" s="7">
        <f t="shared" si="309"/>
        <v>-4.5963307027899704E-3</v>
      </c>
      <c r="G36" s="38">
        <f>[1]班线包车!G26</f>
        <v>51.401699999999998</v>
      </c>
      <c r="H36" s="7">
        <f t="shared" si="309"/>
        <v>-2.0201481086129802E-2</v>
      </c>
      <c r="I36" s="38">
        <f>[1]班线包车!I26</f>
        <v>51.5443</v>
      </c>
      <c r="J36" s="7">
        <f t="shared" ref="J36:N36" si="310">I36/X36-1</f>
        <v>-2.4475041400520502E-2</v>
      </c>
      <c r="K36" s="38">
        <f>[1]班线包车!K26</f>
        <v>51.697200000000002</v>
      </c>
      <c r="L36" s="7">
        <f t="shared" si="310"/>
        <v>-2.4803771214496201E-2</v>
      </c>
      <c r="M36" s="38">
        <f>[1]班线包车!M26</f>
        <v>50.220500000000001</v>
      </c>
      <c r="N36" s="7">
        <f t="shared" si="310"/>
        <v>-7.4622767885933902E-2</v>
      </c>
      <c r="O36" s="31">
        <f t="shared" si="4"/>
        <v>314.74270000000001</v>
      </c>
      <c r="P36" s="32">
        <f t="shared" si="5"/>
        <v>-1.43089025550897E-2</v>
      </c>
      <c r="Q36" s="7"/>
      <c r="R36" s="38">
        <f>[1]班线包车!R26</f>
        <v>55.232700000000001</v>
      </c>
      <c r="S36" s="7">
        <f t="shared" ref="S36:W36" si="311">R36/AT36-1</f>
        <v>0.178332792872747</v>
      </c>
      <c r="T36" s="38">
        <f>[1]班线包车!T26</f>
        <v>51.497599999999998</v>
      </c>
      <c r="U36" s="7">
        <f t="shared" si="311"/>
        <v>0.101392738596311</v>
      </c>
      <c r="V36" s="38">
        <f>[1]班线包车!V26</f>
        <v>52.461500000000001</v>
      </c>
      <c r="W36" s="7">
        <f t="shared" si="311"/>
        <v>5.0124706249724801E-2</v>
      </c>
      <c r="X36" s="38">
        <f>[1]班线包车!X26</f>
        <v>52.837499999999999</v>
      </c>
      <c r="Y36" s="7">
        <f t="shared" ref="Y36:AC36" si="312">X36/AZ36-1</f>
        <v>4.6142118914209898E-2</v>
      </c>
      <c r="Z36" s="38">
        <f>[1]班线包车!Z26</f>
        <v>53.012099999999997</v>
      </c>
      <c r="AA36" s="7">
        <f t="shared" si="312"/>
        <v>1.8261130127119201E-2</v>
      </c>
      <c r="AB36" s="38">
        <f>[1]班线包车!AB26</f>
        <v>54.270299999999999</v>
      </c>
      <c r="AC36" s="7">
        <f t="shared" si="312"/>
        <v>-4.4888412538344198E-2</v>
      </c>
      <c r="AD36" s="38">
        <f>[1]班线包车!AD26</f>
        <v>50.354900000000001</v>
      </c>
      <c r="AE36" s="7">
        <f t="shared" ref="AE36:AI36" si="313">AD36/BF36-1</f>
        <v>-6.9700116022140296E-2</v>
      </c>
      <c r="AF36" s="38">
        <f>[1]班线包车!AF26</f>
        <v>48.952500000000001</v>
      </c>
      <c r="AG36" s="7">
        <f t="shared" si="313"/>
        <v>-9.1087167623188997E-2</v>
      </c>
      <c r="AH36" s="38">
        <f>[1]班线包车!AH26</f>
        <v>49.212800000000001</v>
      </c>
      <c r="AI36" s="7">
        <f t="shared" si="313"/>
        <v>-6.5926181808519099E-2</v>
      </c>
      <c r="AJ36" s="38">
        <f>[1]班线包车!AJ26</f>
        <v>49.582599999999999</v>
      </c>
      <c r="AK36" s="7">
        <f t="shared" ref="AK36:AO36" si="314">AJ36/BL36-1</f>
        <v>-0.11487935106457001</v>
      </c>
      <c r="AL36" s="38">
        <f>[1]班线包车!AL26</f>
        <v>52.503799999999998</v>
      </c>
      <c r="AM36" s="7">
        <f t="shared" si="314"/>
        <v>-0.14150139720754701</v>
      </c>
      <c r="AN36" s="38">
        <f>[1]班线包车!AN26</f>
        <v>60.266100000000002</v>
      </c>
      <c r="AO36" s="7">
        <f t="shared" si="314"/>
        <v>3.50216137214929E-2</v>
      </c>
      <c r="AP36" s="6">
        <f t="shared" si="14"/>
        <v>630.18439999999998</v>
      </c>
      <c r="AQ36" s="7">
        <f t="shared" si="15"/>
        <v>-1.3875716158802001E-2</v>
      </c>
      <c r="AR36" s="33"/>
      <c r="AS36" s="34">
        <f t="shared" si="16"/>
        <v>580.82479999999998</v>
      </c>
      <c r="AT36" s="39">
        <v>46.873600000000003</v>
      </c>
      <c r="AU36" s="7"/>
      <c r="AV36" s="38">
        <v>46.756799999999998</v>
      </c>
      <c r="AW36" s="7"/>
      <c r="AX36" s="38">
        <v>49.9574</v>
      </c>
      <c r="AY36" s="7"/>
      <c r="AZ36" s="39">
        <v>50.506999999999998</v>
      </c>
      <c r="BA36" s="7"/>
      <c r="BB36" s="39">
        <v>52.061399999999999</v>
      </c>
      <c r="BC36" s="7"/>
      <c r="BD36" s="39">
        <v>56.820900000000002</v>
      </c>
      <c r="BE36" s="7"/>
      <c r="BF36" s="39">
        <v>54.127600000000001</v>
      </c>
      <c r="BG36" s="7"/>
      <c r="BH36" s="39">
        <v>53.8583</v>
      </c>
      <c r="BI36" s="7"/>
      <c r="BJ36" s="39">
        <v>52.686199999999999</v>
      </c>
      <c r="BK36" s="7"/>
      <c r="BL36" s="39">
        <v>56.017899999999997</v>
      </c>
      <c r="BM36" s="7"/>
      <c r="BN36" s="39">
        <v>61.157699999999998</v>
      </c>
      <c r="BO36" s="7"/>
      <c r="BP36" s="39">
        <v>58.226900000000001</v>
      </c>
      <c r="BQ36" s="7"/>
      <c r="BR36" s="6">
        <f t="shared" si="33"/>
        <v>639.05169999999998</v>
      </c>
      <c r="BS36" s="7"/>
      <c r="BT36" s="36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6"/>
    </row>
    <row r="37" spans="1:85" ht="27" customHeight="1">
      <c r="A37" s="468"/>
      <c r="B37" s="30" t="s">
        <v>2778</v>
      </c>
      <c r="C37" s="38">
        <f>[1]公交!C29-[1]公交!C31</f>
        <v>15.76</v>
      </c>
      <c r="D37" s="7">
        <f t="shared" ref="D37:H37" si="315">C37/R37-1</f>
        <v>-1.8679950186798501E-2</v>
      </c>
      <c r="E37" s="38">
        <f>[1]公交!E29-[1]公交!E31</f>
        <v>15.72</v>
      </c>
      <c r="F37" s="7">
        <f t="shared" si="315"/>
        <v>-6.3572790845645199E-4</v>
      </c>
      <c r="G37" s="38">
        <f>[1]公交!G29-[1]公交!G31</f>
        <v>16.14</v>
      </c>
      <c r="H37" s="7">
        <f t="shared" si="315"/>
        <v>2.8680688336521199E-2</v>
      </c>
      <c r="I37" s="38">
        <f>[1]公交!I29-[1]公交!I31</f>
        <v>16.809999999999999</v>
      </c>
      <c r="J37" s="7">
        <f t="shared" ref="J37:N37" si="316">I37/X37-1</f>
        <v>5.9523809523764903E-4</v>
      </c>
      <c r="K37" s="38">
        <f>[1]公交!K29-[1]公交!K31</f>
        <v>11.82</v>
      </c>
      <c r="L37" s="7">
        <f t="shared" si="316"/>
        <v>-0.29600952948183401</v>
      </c>
      <c r="M37" s="38">
        <f>[1]公交!M29-[1]公交!M31</f>
        <v>11.38</v>
      </c>
      <c r="N37" s="7">
        <f t="shared" si="316"/>
        <v>-0.28963795255930003</v>
      </c>
      <c r="O37" s="31">
        <f t="shared" si="4"/>
        <v>87.630000000000095</v>
      </c>
      <c r="P37" s="32">
        <f t="shared" si="5"/>
        <v>-9.7435369245030198E-2</v>
      </c>
      <c r="Q37" s="7"/>
      <c r="R37" s="38">
        <f>[1]公交!R29-[1]公交!R31</f>
        <v>16.059999999999999</v>
      </c>
      <c r="S37" s="7">
        <f t="shared" ref="S37:W37" si="317">R37/AT37-1</f>
        <v>-2.48937462052214E-2</v>
      </c>
      <c r="T37" s="38">
        <f>[1]公交!T29-[1]公交!T31</f>
        <v>15.73</v>
      </c>
      <c r="U37" s="7">
        <f t="shared" si="317"/>
        <v>-0.112803158488437</v>
      </c>
      <c r="V37" s="38">
        <f>[1]公交!V29-[1]公交!V31</f>
        <v>15.69</v>
      </c>
      <c r="W37" s="7">
        <f t="shared" si="317"/>
        <v>-8.6728754365541394E-2</v>
      </c>
      <c r="X37" s="38">
        <f>[1]公交!X29-[1]公交!X31</f>
        <v>16.8</v>
      </c>
      <c r="Y37" s="7">
        <f t="shared" ref="Y37:AC37" si="318">X37/AZ37-1</f>
        <v>-0.125455491931285</v>
      </c>
      <c r="Z37" s="38">
        <f>[1]公交!Z29-[1]公交!Z31</f>
        <v>16.79</v>
      </c>
      <c r="AA37" s="7">
        <f t="shared" si="318"/>
        <v>-5.1948051948050897E-2</v>
      </c>
      <c r="AB37" s="38">
        <f>[1]公交!AB29-[1]公交!AB31</f>
        <v>16.02</v>
      </c>
      <c r="AC37" s="7">
        <f t="shared" si="318"/>
        <v>-2.9090909090908501E-2</v>
      </c>
      <c r="AD37" s="38">
        <f>[1]公交!AD29-[1]公交!AD31</f>
        <v>16.3</v>
      </c>
      <c r="AE37" s="7">
        <f t="shared" ref="AE37:AI37" si="319">AD37/BF37-1</f>
        <v>8.0395794681515902E-3</v>
      </c>
      <c r="AF37" s="38">
        <f>[1]公交!AF29-[1]公交!AF31</f>
        <v>15.93</v>
      </c>
      <c r="AG37" s="7">
        <f t="shared" si="319"/>
        <v>1.20711562897082E-2</v>
      </c>
      <c r="AH37" s="38">
        <f>[1]公交!AH29-[1]公交!AH31</f>
        <v>15.6</v>
      </c>
      <c r="AI37" s="7">
        <f t="shared" si="319"/>
        <v>0</v>
      </c>
      <c r="AJ37" s="38">
        <f>[1]公交!AJ29-[1]公交!AJ31</f>
        <v>15.79</v>
      </c>
      <c r="AK37" s="7">
        <f t="shared" ref="AK37:AO37" si="320">AJ37/BL37-1</f>
        <v>-4.0704738760632402E-2</v>
      </c>
      <c r="AL37" s="38">
        <f>[1]公交!AL29-[1]公交!AL31</f>
        <v>15.19</v>
      </c>
      <c r="AM37" s="7">
        <f t="shared" si="320"/>
        <v>5.9602649006620396E-3</v>
      </c>
      <c r="AN37" s="38">
        <f>[1]公交!AN29-[1]公交!AN31</f>
        <v>15.34</v>
      </c>
      <c r="AO37" s="7">
        <f t="shared" si="320"/>
        <v>0</v>
      </c>
      <c r="AP37" s="6">
        <f t="shared" si="14"/>
        <v>191.24</v>
      </c>
      <c r="AQ37" s="7">
        <f t="shared" si="15"/>
        <v>-4.0008031725314801E-2</v>
      </c>
      <c r="AR37" s="33"/>
      <c r="AS37" s="34">
        <f t="shared" si="16"/>
        <v>183.87</v>
      </c>
      <c r="AT37" s="38">
        <v>16.47</v>
      </c>
      <c r="AU37" s="7"/>
      <c r="AV37" s="38">
        <v>17.73</v>
      </c>
      <c r="AW37" s="7"/>
      <c r="AX37" s="38">
        <v>17.18</v>
      </c>
      <c r="AY37" s="7"/>
      <c r="AZ37" s="38">
        <v>19.21</v>
      </c>
      <c r="BA37" s="7"/>
      <c r="BB37" s="38">
        <v>17.71</v>
      </c>
      <c r="BC37" s="7"/>
      <c r="BD37" s="38">
        <v>16.5</v>
      </c>
      <c r="BE37" s="7"/>
      <c r="BF37" s="38">
        <v>16.170000000000002</v>
      </c>
      <c r="BG37" s="7"/>
      <c r="BH37" s="38">
        <v>15.74</v>
      </c>
      <c r="BI37" s="7"/>
      <c r="BJ37" s="38">
        <v>15.6</v>
      </c>
      <c r="BK37" s="7"/>
      <c r="BL37" s="6">
        <v>16.46</v>
      </c>
      <c r="BM37" s="7"/>
      <c r="BN37" s="6">
        <v>15.1</v>
      </c>
      <c r="BO37" s="7"/>
      <c r="BP37" s="6">
        <v>15.34</v>
      </c>
      <c r="BQ37" s="7"/>
      <c r="BR37" s="6">
        <f t="shared" si="33"/>
        <v>199.21</v>
      </c>
      <c r="BS37" s="7"/>
      <c r="BT37" s="36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6"/>
    </row>
    <row r="38" spans="1:85" ht="27" customHeight="1">
      <c r="A38" s="469"/>
      <c r="B38" s="30" t="s">
        <v>2779</v>
      </c>
      <c r="C38" s="38">
        <f>[1]出租!C29-[1]出租!C31</f>
        <v>8.08</v>
      </c>
      <c r="D38" s="7">
        <f t="shared" ref="D38:H38" si="321">C38/R38-1</f>
        <v>3.32085561497325</v>
      </c>
      <c r="E38" s="38">
        <f>[1]出租!E29-[1]出租!E31</f>
        <v>5.12</v>
      </c>
      <c r="F38" s="7">
        <f t="shared" si="321"/>
        <v>6.7575757575756299</v>
      </c>
      <c r="G38" s="38">
        <f>[1]出租!G29-[1]出租!G31</f>
        <v>3.34</v>
      </c>
      <c r="H38" s="7">
        <f t="shared" si="321"/>
        <v>3.22784810126586</v>
      </c>
      <c r="I38" s="38">
        <f>[1]出租!I29-[1]出租!I31</f>
        <v>3.26</v>
      </c>
      <c r="J38" s="7">
        <f t="shared" ref="J38:N38" si="322">I38/X38-1</f>
        <v>2.7906976744185998</v>
      </c>
      <c r="K38" s="38">
        <f>[1]出租!K29-[1]出租!K31</f>
        <v>1.19</v>
      </c>
      <c r="L38" s="7">
        <f t="shared" si="322"/>
        <v>0.32222222222221902</v>
      </c>
      <c r="M38" s="38">
        <f>[1]出租!M29-[1]出租!M31</f>
        <v>1.1499999999999999</v>
      </c>
      <c r="N38" s="7">
        <f t="shared" si="322"/>
        <v>0.337209302325581</v>
      </c>
      <c r="O38" s="31">
        <f t="shared" si="4"/>
        <v>22.14</v>
      </c>
      <c r="P38" s="32">
        <f t="shared" si="5"/>
        <v>2.72727272727272</v>
      </c>
      <c r="Q38" s="7"/>
      <c r="R38" s="38">
        <f>[1]出租!R29-[1]出租!R31</f>
        <v>1.87</v>
      </c>
      <c r="S38" s="7">
        <f t="shared" ref="S38:W38" si="323">R38/AT38-1</f>
        <v>0.106508875739648</v>
      </c>
      <c r="T38" s="38">
        <f>[1]出租!T29-[1]出租!T31</f>
        <v>0.66000000000001102</v>
      </c>
      <c r="U38" s="7">
        <f t="shared" si="323"/>
        <v>-0.54794520547944803</v>
      </c>
      <c r="V38" s="38">
        <f>[1]出租!V29-[1]出租!V31</f>
        <v>0.78999999999999204</v>
      </c>
      <c r="W38" s="7">
        <f t="shared" si="323"/>
        <v>-0.45517241379310902</v>
      </c>
      <c r="X38" s="38">
        <f>[1]出租!X29-[1]出租!X31</f>
        <v>0.85999999999999899</v>
      </c>
      <c r="Y38" s="7">
        <f t="shared" ref="Y38:AC38" si="324">X38/AZ38-1</f>
        <v>-0.203703703703704</v>
      </c>
      <c r="Z38" s="38">
        <f>[1]出租!Z29-[1]出租!Z31</f>
        <v>0.90000000000000602</v>
      </c>
      <c r="AA38" s="7">
        <f t="shared" si="324"/>
        <v>-0.38356164383561703</v>
      </c>
      <c r="AB38" s="38">
        <f>[1]出租!AB29-[1]出租!AB31</f>
        <v>0.85999999999999899</v>
      </c>
      <c r="AC38" s="7">
        <f t="shared" si="324"/>
        <v>-0.18867924528301899</v>
      </c>
      <c r="AD38" s="38">
        <f>[1]出租!AD29-[1]出租!AD31</f>
        <v>4.4599999999999902</v>
      </c>
      <c r="AE38" s="7">
        <f t="shared" ref="AE38:AI38" si="325">AD38/BF38-1</f>
        <v>4.3095238095238697</v>
      </c>
      <c r="AF38" s="38">
        <f>[1]出租!AF29-[1]出租!AF31</f>
        <v>4.3399999999999901</v>
      </c>
      <c r="AG38" s="7">
        <f t="shared" si="325"/>
        <v>4.7105263157894202</v>
      </c>
      <c r="AH38" s="38">
        <f>[1]出租!AH29-[1]出租!AH31</f>
        <v>4.6800000000000104</v>
      </c>
      <c r="AI38" s="7">
        <f t="shared" si="325"/>
        <v>4.4418604651162896</v>
      </c>
      <c r="AJ38" s="38">
        <f>[1]出租!AJ29-[1]出租!AJ31</f>
        <v>4.28</v>
      </c>
      <c r="AK38" s="7">
        <f t="shared" ref="AK38:AO38" si="326">AJ38/BL38-1</f>
        <v>2.1240875912409001</v>
      </c>
      <c r="AL38" s="38">
        <f>[1]出租!AL29-[1]出租!AL31</f>
        <v>7.0400000000000098</v>
      </c>
      <c r="AM38" s="7">
        <f t="shared" si="326"/>
        <v>11.5714285714285</v>
      </c>
      <c r="AN38" s="38">
        <f>[1]出租!AN29-[1]出租!AN31</f>
        <v>11.89</v>
      </c>
      <c r="AO38" s="7">
        <f t="shared" si="326"/>
        <v>9.9082568807340508</v>
      </c>
      <c r="AP38" s="6">
        <f t="shared" si="14"/>
        <v>42.63</v>
      </c>
      <c r="AQ38" s="7">
        <f t="shared" si="15"/>
        <v>2.1162280701754401</v>
      </c>
      <c r="AR38" s="33"/>
      <c r="AS38" s="34">
        <f t="shared" si="16"/>
        <v>12.59</v>
      </c>
      <c r="AT38" s="38">
        <v>1.69</v>
      </c>
      <c r="AU38" s="7"/>
      <c r="AV38" s="38">
        <v>1.46000000000001</v>
      </c>
      <c r="AW38" s="7"/>
      <c r="AX38" s="38">
        <v>1.45</v>
      </c>
      <c r="AY38" s="7"/>
      <c r="AZ38" s="38">
        <v>1.08</v>
      </c>
      <c r="BA38" s="7"/>
      <c r="BB38" s="38">
        <v>1.46000000000001</v>
      </c>
      <c r="BC38" s="7"/>
      <c r="BD38" s="38">
        <v>1.06</v>
      </c>
      <c r="BE38" s="7"/>
      <c r="BF38" s="38">
        <v>0.83999999999998898</v>
      </c>
      <c r="BG38" s="7"/>
      <c r="BH38" s="38">
        <v>0.760000000000005</v>
      </c>
      <c r="BI38" s="7"/>
      <c r="BJ38" s="38">
        <v>0.85999999999999899</v>
      </c>
      <c r="BK38" s="7"/>
      <c r="BL38" s="6">
        <v>1.3699999999999899</v>
      </c>
      <c r="BM38" s="7"/>
      <c r="BN38" s="6">
        <v>0.56000000000000205</v>
      </c>
      <c r="BO38" s="7"/>
      <c r="BP38" s="6">
        <v>1.0899999999999901</v>
      </c>
      <c r="BQ38" s="7"/>
      <c r="BR38" s="6">
        <f t="shared" si="33"/>
        <v>13.68</v>
      </c>
      <c r="BS38" s="7"/>
      <c r="BT38" s="36"/>
      <c r="BU38" s="42"/>
      <c r="BV38" s="42"/>
      <c r="BW38" s="42"/>
      <c r="BX38" s="42"/>
      <c r="BY38" s="42"/>
      <c r="BZ38" s="42"/>
      <c r="CA38" s="8"/>
      <c r="CB38" s="42"/>
      <c r="CC38" s="8"/>
      <c r="CD38" s="8"/>
      <c r="CE38" s="8"/>
      <c r="CF38" s="8"/>
      <c r="CG38" s="6"/>
    </row>
    <row r="39" spans="1:85" ht="27" customHeight="1">
      <c r="A39" s="471"/>
      <c r="B39" s="30" t="s">
        <v>2780</v>
      </c>
      <c r="C39" s="41">
        <f>[1]网约车!C29-[1]网约车!C31</f>
        <v>6.2804285569000999</v>
      </c>
      <c r="D39" s="7">
        <f t="shared" ref="D39:H39" si="327">C39/R39-1</f>
        <v>6.2505228663469898</v>
      </c>
      <c r="E39" s="41">
        <f>[1]网约车!E29-[1]网约车!E31</f>
        <v>5.2070710590833</v>
      </c>
      <c r="F39" s="7">
        <f t="shared" si="327"/>
        <v>1.99391595480279</v>
      </c>
      <c r="G39" s="41">
        <f>[1]网约车!G29-[1]网约车!G31</f>
        <v>6.0676552675113999</v>
      </c>
      <c r="H39" s="7">
        <f t="shared" si="327"/>
        <v>1.4612003331935499</v>
      </c>
      <c r="I39" s="41">
        <f>[1]网约车!I29-[1]网约车!I31</f>
        <v>6.0178724526426999</v>
      </c>
      <c r="J39" s="7">
        <f t="shared" ref="J39:N39" si="328">I39/X39-1</f>
        <v>1.1727960330171201</v>
      </c>
      <c r="K39" s="41">
        <f>[1]网约车!K29-[1]网约车!K31</f>
        <v>3.5984473741138001</v>
      </c>
      <c r="L39" s="7">
        <f t="shared" si="328"/>
        <v>0.47960957819821698</v>
      </c>
      <c r="M39" s="41">
        <f>[1]网约车!M29-[1]网约车!M31</f>
        <v>3.7179547350712001</v>
      </c>
      <c r="N39" s="7">
        <f t="shared" si="328"/>
        <v>0.58417909817484703</v>
      </c>
      <c r="O39" s="31">
        <f t="shared" si="4"/>
        <v>30.889429445322499</v>
      </c>
      <c r="P39" s="32">
        <f t="shared" si="5"/>
        <v>1.4477844174290899</v>
      </c>
      <c r="Q39" s="7"/>
      <c r="R39" s="41">
        <f>[1]网约车!R29-[1]网约车!R31</f>
        <v>0.86620353768559999</v>
      </c>
      <c r="S39" s="7">
        <f t="shared" ref="S39:W39" si="329">R39/AT39-1</f>
        <v>-0.53928254412210597</v>
      </c>
      <c r="T39" s="41">
        <f>[1]网约车!T29-[1]网约车!T31</f>
        <v>1.7392175123453999</v>
      </c>
      <c r="U39" s="7">
        <f t="shared" si="329"/>
        <v>0.62158455921032196</v>
      </c>
      <c r="V39" s="41">
        <f>[1]网约车!V29-[1]网约车!V31</f>
        <v>2.4653236007157</v>
      </c>
      <c r="W39" s="7">
        <f t="shared" si="329"/>
        <v>0.373329833527689</v>
      </c>
      <c r="X39" s="41">
        <f>[1]网约车!X29-[1]网约车!X31</f>
        <v>2.7696444402498002</v>
      </c>
      <c r="Y39" s="7">
        <f t="shared" ref="Y39:AC39" si="330">X39/AZ39-1</f>
        <v>0.50910248372105005</v>
      </c>
      <c r="Z39" s="41">
        <f>[1]网约车!Z29-[1]网约车!Z31</f>
        <v>2.4320249254508002</v>
      </c>
      <c r="AA39" s="7">
        <f t="shared" si="330"/>
        <v>0.153232393799942</v>
      </c>
      <c r="AB39" s="41">
        <f>[1]网约车!AB29-[1]网约车!AB31</f>
        <v>2.3469282856684002</v>
      </c>
      <c r="AC39" s="7">
        <f t="shared" si="330"/>
        <v>0.85135089721825297</v>
      </c>
      <c r="AD39" s="41">
        <f>[1]网约车!AD29-[1]网约车!AD31</f>
        <v>4.4828480584749002</v>
      </c>
      <c r="AE39" s="7">
        <f t="shared" ref="AE39:AI39" si="331">AD39/BF39-1</f>
        <v>2.5820695347503499</v>
      </c>
      <c r="AF39" s="41">
        <f>[1]网约车!AF29-[1]网约车!AF31</f>
        <v>4.7295763199187002</v>
      </c>
      <c r="AG39" s="7">
        <f t="shared" si="331"/>
        <v>5.3806630353158296</v>
      </c>
      <c r="AH39" s="41">
        <f>[1]网约车!AH29-[1]网约车!AH31</f>
        <v>4.9636371894974003</v>
      </c>
      <c r="AI39" s="7">
        <f t="shared" si="331"/>
        <v>2.5340856351849399</v>
      </c>
      <c r="AJ39" s="41">
        <f>[1]网约车!AJ29-[1]网约车!AJ31</f>
        <v>4.5372326380196997</v>
      </c>
      <c r="AK39" s="7">
        <f t="shared" ref="AK39:AO39" si="332">AJ39/BL39-1</f>
        <v>1.8346277511495599</v>
      </c>
      <c r="AL39" s="41">
        <f>[1]网约车!AL29-[1]网约车!AL31</f>
        <v>5.6228448933362003</v>
      </c>
      <c r="AM39" s="7">
        <f t="shared" si="332"/>
        <v>4.0176116962844297</v>
      </c>
      <c r="AN39" s="41">
        <f>[1]网约车!AN29-[1]网约车!AN31</f>
        <v>7.7356490701430003</v>
      </c>
      <c r="AO39" s="7">
        <f t="shared" si="332"/>
        <v>4.7076651827704499</v>
      </c>
      <c r="AP39" s="6">
        <f t="shared" si="14"/>
        <v>44.691130471505602</v>
      </c>
      <c r="AQ39" s="7">
        <f t="shared" si="15"/>
        <v>1.5635288813236701</v>
      </c>
      <c r="AR39" s="33"/>
      <c r="AS39" s="34">
        <f t="shared" si="16"/>
        <v>16.078132538645399</v>
      </c>
      <c r="AT39" s="41">
        <v>1.88011877265439</v>
      </c>
      <c r="AU39" s="7"/>
      <c r="AV39" s="41">
        <v>1.0725419790580399</v>
      </c>
      <c r="AW39" s="7"/>
      <c r="AX39" s="41">
        <v>1.7951431189570799</v>
      </c>
      <c r="AY39" s="7"/>
      <c r="AZ39" s="41">
        <v>1.83529248021684</v>
      </c>
      <c r="BA39" s="7"/>
      <c r="BB39" s="41">
        <v>2.1088767004169799</v>
      </c>
      <c r="BC39" s="7"/>
      <c r="BD39" s="41">
        <v>1.2676842024895301</v>
      </c>
      <c r="BE39" s="7"/>
      <c r="BF39" s="41">
        <v>1.2514687431346401</v>
      </c>
      <c r="BG39" s="7"/>
      <c r="BH39" s="41">
        <v>0.74123587058920704</v>
      </c>
      <c r="BI39" s="7"/>
      <c r="BJ39" s="41">
        <v>1.4045039373353101</v>
      </c>
      <c r="BK39" s="7"/>
      <c r="BL39" s="41">
        <v>1.6006449651738801</v>
      </c>
      <c r="BM39" s="7"/>
      <c r="BN39" s="41">
        <v>1.1206217686195099</v>
      </c>
      <c r="BO39" s="7"/>
      <c r="BP39" s="41">
        <v>1.3553088386288601</v>
      </c>
      <c r="BQ39" s="7"/>
      <c r="BR39" s="6">
        <f t="shared" si="33"/>
        <v>17.433441377274299</v>
      </c>
      <c r="BS39" s="7"/>
      <c r="BT39" s="36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6"/>
    </row>
    <row r="40" spans="1:85" s="24" customFormat="1" ht="27" customHeight="1">
      <c r="A40" s="472" t="s">
        <v>2624</v>
      </c>
      <c r="B40" s="30" t="s">
        <v>2776</v>
      </c>
      <c r="C40" s="6">
        <f t="shared" ref="C40:G40" si="333">C41+C42+C43+C44</f>
        <v>100.628313877539</v>
      </c>
      <c r="D40" s="7">
        <f t="shared" ref="D40:H40" si="334">C40/R40-1</f>
        <v>2.5135510029920601E-2</v>
      </c>
      <c r="E40" s="6">
        <f t="shared" si="333"/>
        <v>102.001972121271</v>
      </c>
      <c r="F40" s="7">
        <f t="shared" si="334"/>
        <v>0.13020060041001399</v>
      </c>
      <c r="G40" s="6">
        <f t="shared" si="333"/>
        <v>98.875001499218101</v>
      </c>
      <c r="H40" s="7">
        <f t="shared" si="334"/>
        <v>-3.0542762099974401E-2</v>
      </c>
      <c r="I40" s="6">
        <f t="shared" ref="I40:M40" si="335">I41+I42+I43+I44</f>
        <v>99.045389281468999</v>
      </c>
      <c r="J40" s="7">
        <f t="shared" ref="J40:N40" si="336">I40/X40-1</f>
        <v>-2.6638941604123299E-2</v>
      </c>
      <c r="K40" s="6">
        <f t="shared" si="335"/>
        <v>98.946560096165001</v>
      </c>
      <c r="L40" s="7">
        <f t="shared" si="336"/>
        <v>7.6295882053439207E-2</v>
      </c>
      <c r="M40" s="6">
        <f t="shared" si="335"/>
        <v>90.009748921100993</v>
      </c>
      <c r="N40" s="7">
        <f t="shared" si="336"/>
        <v>-2.43221281067219E-3</v>
      </c>
      <c r="O40" s="31">
        <f t="shared" si="4"/>
        <v>589.50698579676305</v>
      </c>
      <c r="P40" s="32">
        <f t="shared" si="5"/>
        <v>2.6443393322968599E-2</v>
      </c>
      <c r="Q40" s="7"/>
      <c r="R40" s="6">
        <f t="shared" ref="R40:V40" si="337">R41+R42+R43+R44</f>
        <v>98.160987394341603</v>
      </c>
      <c r="S40" s="7">
        <f t="shared" ref="S40:W40" si="338">R40/AT40-1</f>
        <v>-1.03041781614723E-2</v>
      </c>
      <c r="T40" s="6">
        <f t="shared" si="337"/>
        <v>90.251210346434704</v>
      </c>
      <c r="U40" s="7">
        <f t="shared" si="338"/>
        <v>-1.1614563668899999E-2</v>
      </c>
      <c r="V40" s="6">
        <f t="shared" si="337"/>
        <v>101.990059626967</v>
      </c>
      <c r="W40" s="7">
        <f t="shared" si="338"/>
        <v>4.0047216922213698E-2</v>
      </c>
      <c r="X40" s="6">
        <f t="shared" ref="X40:AB40" si="339">X41+X42+X43+X44</f>
        <v>101.756063104372</v>
      </c>
      <c r="Y40" s="7">
        <f t="shared" ref="Y40:AC40" si="340">X40/AZ40-1</f>
        <v>0.11996894358424399</v>
      </c>
      <c r="Z40" s="6">
        <f t="shared" si="339"/>
        <v>91.932489704770802</v>
      </c>
      <c r="AA40" s="7">
        <f t="shared" si="340"/>
        <v>-1.16795031201229E-2</v>
      </c>
      <c r="AB40" s="6">
        <f t="shared" si="339"/>
        <v>90.2292055507382</v>
      </c>
      <c r="AC40" s="7">
        <f t="shared" si="340"/>
        <v>-5.2076844241246603E-2</v>
      </c>
      <c r="AD40" s="6">
        <f t="shared" ref="AD40:AH40" si="341">AD41+AD42+AD43+AD44</f>
        <v>94.640780701385395</v>
      </c>
      <c r="AE40" s="7">
        <f t="shared" ref="AE40:AI40" si="342">AD40/BF40-1</f>
        <v>-5.3115344080771697E-2</v>
      </c>
      <c r="AF40" s="6">
        <f t="shared" si="341"/>
        <v>97.272023253423797</v>
      </c>
      <c r="AG40" s="7">
        <f t="shared" si="342"/>
        <v>1.6742107336684901E-2</v>
      </c>
      <c r="AH40" s="6">
        <f t="shared" si="341"/>
        <v>95.054590416133294</v>
      </c>
      <c r="AI40" s="7">
        <f t="shared" si="342"/>
        <v>-8.5874662528824305E-3</v>
      </c>
      <c r="AJ40" s="6">
        <f t="shared" ref="AJ40:AN40" si="343">AJ41+AJ42+AJ43+AJ44</f>
        <v>107.36177091192</v>
      </c>
      <c r="AK40" s="7">
        <f t="shared" ref="AK40:AO40" si="344">AJ40/BL40-1</f>
        <v>3.01239469975998E-2</v>
      </c>
      <c r="AL40" s="6">
        <f t="shared" si="343"/>
        <v>104.537822747425</v>
      </c>
      <c r="AM40" s="7">
        <f t="shared" si="344"/>
        <v>9.3520573197372101E-2</v>
      </c>
      <c r="AN40" s="6">
        <f t="shared" si="343"/>
        <v>107.960681147068</v>
      </c>
      <c r="AO40" s="7">
        <f t="shared" si="344"/>
        <v>0.113474076954633</v>
      </c>
      <c r="AP40" s="6">
        <f t="shared" si="14"/>
        <v>1181.14768490498</v>
      </c>
      <c r="AQ40" s="7">
        <f t="shared" si="15"/>
        <v>2.1846971397137899E-2</v>
      </c>
      <c r="AR40" s="33"/>
      <c r="AS40" s="34">
        <f t="shared" si="16"/>
        <v>1058.93646791685</v>
      </c>
      <c r="AT40" s="34">
        <f t="shared" ref="AT40:AX40" si="345">AT41+AT42+AT43+AT44</f>
        <v>99.182986558426606</v>
      </c>
      <c r="AU40" s="33"/>
      <c r="AV40" s="34">
        <f t="shared" si="345"/>
        <v>91.311756556681402</v>
      </c>
      <c r="AW40" s="33"/>
      <c r="AX40" s="34">
        <f t="shared" si="345"/>
        <v>98.062912882728</v>
      </c>
      <c r="AY40" s="33"/>
      <c r="AZ40" s="34">
        <f t="shared" ref="AZ40:BD40" si="346">AZ41+AZ42+AZ43+AZ44</f>
        <v>90.856147116652394</v>
      </c>
      <c r="BA40" s="33"/>
      <c r="BB40" s="34">
        <f t="shared" si="346"/>
        <v>93.018904287628601</v>
      </c>
      <c r="BC40" s="33"/>
      <c r="BD40" s="34">
        <f t="shared" si="346"/>
        <v>95.186202597314306</v>
      </c>
      <c r="BE40" s="33"/>
      <c r="BF40" s="34">
        <f t="shared" ref="BF40:BJ40" si="347">BF41+BF42+BF43+BF44</f>
        <v>99.949640233116696</v>
      </c>
      <c r="BG40" s="33"/>
      <c r="BH40" s="34">
        <f t="shared" si="347"/>
        <v>95.670300808357297</v>
      </c>
      <c r="BI40" s="33"/>
      <c r="BJ40" s="34">
        <f t="shared" si="347"/>
        <v>95.877938981533205</v>
      </c>
      <c r="BK40" s="33"/>
      <c r="BL40" s="34">
        <f t="shared" ref="BL40:BP40" si="348">BL41+BL42+BL43+BL44</f>
        <v>104.222187266723</v>
      </c>
      <c r="BM40" s="33"/>
      <c r="BN40" s="34">
        <f t="shared" si="348"/>
        <v>95.597490627692807</v>
      </c>
      <c r="BO40" s="33"/>
      <c r="BP40" s="34">
        <f t="shared" si="348"/>
        <v>96.958414552714203</v>
      </c>
      <c r="BQ40" s="33"/>
      <c r="BR40" s="34">
        <f t="shared" si="33"/>
        <v>1155.8948824695699</v>
      </c>
      <c r="BS40" s="33"/>
      <c r="BT40" s="35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</row>
    <row r="41" spans="1:85" ht="27" customHeight="1">
      <c r="A41" s="468"/>
      <c r="B41" s="30" t="s">
        <v>2777</v>
      </c>
      <c r="C41" s="38">
        <f>[1]班线包车!C28</f>
        <v>39.055</v>
      </c>
      <c r="D41" s="7">
        <f t="shared" ref="D41:H41" si="349">C41/R41-1</f>
        <v>-0.33918655057240599</v>
      </c>
      <c r="E41" s="38">
        <f>[1]班线包车!E28</f>
        <v>40.842599999999997</v>
      </c>
      <c r="F41" s="7">
        <f t="shared" si="349"/>
        <v>-0.27306026772603698</v>
      </c>
      <c r="G41" s="38">
        <f>[1]班线包车!G28</f>
        <v>40.787700000000001</v>
      </c>
      <c r="H41" s="7">
        <f t="shared" si="349"/>
        <v>-0.260702653029042</v>
      </c>
      <c r="I41" s="38">
        <f>[1]班线包车!I28</f>
        <v>41.548699999999997</v>
      </c>
      <c r="J41" s="7">
        <f t="shared" ref="J41:N41" si="350">I41/X41-1</f>
        <v>-0.25533825369116497</v>
      </c>
      <c r="K41" s="38">
        <f>[1]班线包车!K28</f>
        <v>41.3523</v>
      </c>
      <c r="L41" s="7">
        <f t="shared" si="350"/>
        <v>-0.140797486738682</v>
      </c>
      <c r="M41" s="38">
        <f>[1]班线包车!M28</f>
        <v>35.266500000000001</v>
      </c>
      <c r="N41" s="7">
        <f t="shared" si="350"/>
        <v>-0.29458535024202898</v>
      </c>
      <c r="O41" s="31">
        <f t="shared" si="4"/>
        <v>238.8528</v>
      </c>
      <c r="P41" s="32">
        <f t="shared" si="5"/>
        <v>-0.263651573319374</v>
      </c>
      <c r="Q41" s="7"/>
      <c r="R41" s="38">
        <f>[1]班线包车!R28</f>
        <v>59.101399999999998</v>
      </c>
      <c r="S41" s="7">
        <f t="shared" ref="S41:W41" si="351">R41/AT41-1</f>
        <v>-0.124247255743379</v>
      </c>
      <c r="T41" s="38">
        <f>[1]班线包车!T28</f>
        <v>56.1843</v>
      </c>
      <c r="U41" s="7">
        <f t="shared" si="351"/>
        <v>-0.106757944841993</v>
      </c>
      <c r="V41" s="38">
        <f>[1]班线包车!V28</f>
        <v>55.170900000000003</v>
      </c>
      <c r="W41" s="7">
        <f t="shared" si="351"/>
        <v>-0.11232729923108201</v>
      </c>
      <c r="X41" s="38">
        <f>[1]班线包车!X28</f>
        <v>55.795400000000001</v>
      </c>
      <c r="Y41" s="7">
        <f t="shared" ref="Y41:AC41" si="352">X41/AZ41-1</f>
        <v>-0.116188080544397</v>
      </c>
      <c r="Z41" s="38">
        <f>[1]班线包车!Z28</f>
        <v>48.128700000000002</v>
      </c>
      <c r="AA41" s="7">
        <f t="shared" si="352"/>
        <v>-0.24924306119934</v>
      </c>
      <c r="AB41" s="38">
        <f>[1]班线包车!AB28</f>
        <v>49.994</v>
      </c>
      <c r="AC41" s="7">
        <f t="shared" si="352"/>
        <v>-0.19028090906735101</v>
      </c>
      <c r="AD41" s="38">
        <f>[1]班线包车!AD28</f>
        <v>48.836300000000001</v>
      </c>
      <c r="AE41" s="7">
        <f t="shared" ref="AE41:AI41" si="353">AD41/BF41-1</f>
        <v>-0.22385106474278199</v>
      </c>
      <c r="AF41" s="38">
        <f>[1]班线包车!AF28</f>
        <v>47.412700000000001</v>
      </c>
      <c r="AG41" s="7">
        <f t="shared" si="353"/>
        <v>-0.24349805978913</v>
      </c>
      <c r="AH41" s="38">
        <f>[1]班线包车!AH28</f>
        <v>47.508400000000002</v>
      </c>
      <c r="AI41" s="7">
        <f t="shared" si="353"/>
        <v>-0.22934773792723101</v>
      </c>
      <c r="AJ41" s="38">
        <f>[1]班线包车!AJ28</f>
        <v>48.6599</v>
      </c>
      <c r="AK41" s="7">
        <f t="shared" ref="AK41:AO41" si="354">AJ41/BL41-1</f>
        <v>-0.27286570103750601</v>
      </c>
      <c r="AL41" s="38">
        <f>[1]班线包车!AL28</f>
        <v>46.507599999999996</v>
      </c>
      <c r="AM41" s="7">
        <f t="shared" si="354"/>
        <v>-0.237667808612127</v>
      </c>
      <c r="AN41" s="38">
        <f>[1]班线包车!AN28</f>
        <v>45.038600000000002</v>
      </c>
      <c r="AO41" s="7">
        <f t="shared" si="354"/>
        <v>-0.20465566382589501</v>
      </c>
      <c r="AP41" s="6">
        <f t="shared" si="14"/>
        <v>608.33820000000003</v>
      </c>
      <c r="AQ41" s="7">
        <f t="shared" si="15"/>
        <v>-0.192451227209884</v>
      </c>
      <c r="AR41" s="33"/>
      <c r="AS41" s="34">
        <f t="shared" si="16"/>
        <v>696.68669999999997</v>
      </c>
      <c r="AT41" s="39">
        <v>67.486400000000003</v>
      </c>
      <c r="AU41" s="7"/>
      <c r="AV41" s="38">
        <v>62.899299999999997</v>
      </c>
      <c r="AW41" s="7"/>
      <c r="AX41" s="38">
        <v>62.152299999999997</v>
      </c>
      <c r="AY41" s="7"/>
      <c r="AZ41" s="39">
        <v>63.130400000000002</v>
      </c>
      <c r="BA41" s="7"/>
      <c r="BB41" s="39">
        <v>64.106899999999996</v>
      </c>
      <c r="BC41" s="7"/>
      <c r="BD41" s="39">
        <v>61.742400000000004</v>
      </c>
      <c r="BE41" s="7"/>
      <c r="BF41" s="39">
        <v>62.921300000000002</v>
      </c>
      <c r="BG41" s="7"/>
      <c r="BH41" s="39">
        <v>62.6736</v>
      </c>
      <c r="BI41" s="7"/>
      <c r="BJ41" s="39">
        <v>61.646999999999998</v>
      </c>
      <c r="BK41" s="7"/>
      <c r="BL41" s="39">
        <v>66.920100000000005</v>
      </c>
      <c r="BM41" s="7"/>
      <c r="BN41" s="39">
        <v>61.006999999999998</v>
      </c>
      <c r="BO41" s="7"/>
      <c r="BP41" s="39">
        <v>56.627800000000001</v>
      </c>
      <c r="BQ41" s="7"/>
      <c r="BR41" s="6">
        <f t="shared" si="33"/>
        <v>753.31449999999995</v>
      </c>
      <c r="BS41" s="7"/>
      <c r="BT41" s="36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6"/>
    </row>
    <row r="42" spans="1:85" ht="27" customHeight="1">
      <c r="A42" s="468"/>
      <c r="B42" s="30" t="s">
        <v>2778</v>
      </c>
      <c r="C42" s="38">
        <f>[1]公交!C33-[1]公交!C35</f>
        <v>12.36</v>
      </c>
      <c r="D42" s="7">
        <f t="shared" ref="D42:H42" si="355">C42/R42-1</f>
        <v>41.620689655177799</v>
      </c>
      <c r="E42" s="38">
        <f>[1]公交!E33-[1]公交!E35</f>
        <v>12.14</v>
      </c>
      <c r="F42" s="7">
        <f t="shared" si="355"/>
        <v>43.962962962965896</v>
      </c>
      <c r="G42" s="38">
        <f>[1]公交!G33-[1]公交!G35</f>
        <v>12.270000000000101</v>
      </c>
      <c r="H42" s="7">
        <f t="shared" si="355"/>
        <v>0.149953139643862</v>
      </c>
      <c r="I42" s="38">
        <f>[1]公交!I33-[1]公交!I35</f>
        <v>12.24</v>
      </c>
      <c r="J42" s="7">
        <f t="shared" ref="J42:N42" si="356">I42/X42-1</f>
        <v>0.16460513796384599</v>
      </c>
      <c r="K42" s="38">
        <f>[1]公交!K33-[1]公交!K35</f>
        <v>11.85</v>
      </c>
      <c r="L42" s="7">
        <f t="shared" si="356"/>
        <v>0.129647283126789</v>
      </c>
      <c r="M42" s="38">
        <f>[1]公交!M33-[1]公交!M35</f>
        <v>11.819999999999901</v>
      </c>
      <c r="N42" s="7">
        <f t="shared" si="356"/>
        <v>0.108818011257033</v>
      </c>
      <c r="O42" s="31">
        <f t="shared" si="4"/>
        <v>72.680000000000106</v>
      </c>
      <c r="P42" s="32">
        <f t="shared" si="5"/>
        <v>0.69456749825134301</v>
      </c>
      <c r="Q42" s="7"/>
      <c r="R42" s="38">
        <f>[1]公交!R33-[1]公交!R35</f>
        <v>0.28999999999996401</v>
      </c>
      <c r="S42" s="7">
        <f t="shared" ref="S42:W42" si="357">R42/AT42-1</f>
        <v>7.4074074074011106E-2</v>
      </c>
      <c r="T42" s="38">
        <f>[1]公交!T33-[1]公交!T35</f>
        <v>0.26999999999998198</v>
      </c>
      <c r="U42" s="7">
        <f t="shared" si="357"/>
        <v>1.6999999999991999</v>
      </c>
      <c r="V42" s="38">
        <f>[1]公交!V33-[1]公交!V35</f>
        <v>10.670000000000099</v>
      </c>
      <c r="W42" s="7">
        <f t="shared" si="357"/>
        <v>58.277777777794597</v>
      </c>
      <c r="X42" s="38">
        <f>[1]公交!X33-[1]公交!X35</f>
        <v>10.51</v>
      </c>
      <c r="Y42" s="7">
        <f t="shared" ref="Y42:AC42" si="358">X42/AZ42-1</f>
        <v>39.423076923078298</v>
      </c>
      <c r="Z42" s="38">
        <f>[1]公交!Z33-[1]公交!Z35</f>
        <v>10.49</v>
      </c>
      <c r="AA42" s="7">
        <f t="shared" si="358"/>
        <v>30.787878787874899</v>
      </c>
      <c r="AB42" s="38">
        <f>[1]公交!AB33-[1]公交!AB35</f>
        <v>10.66</v>
      </c>
      <c r="AC42" s="7">
        <f t="shared" si="358"/>
        <v>33.387096774199499</v>
      </c>
      <c r="AD42" s="38">
        <f>[1]公交!AD33-[1]公交!AD35</f>
        <v>10.0600000000001</v>
      </c>
      <c r="AE42" s="7">
        <f t="shared" ref="AE42:AI42" si="359">AD42/BF42-1</f>
        <v>44.727272727267398</v>
      </c>
      <c r="AF42" s="38">
        <f>[1]公交!AF33-[1]公交!AF35</f>
        <v>10.71</v>
      </c>
      <c r="AG42" s="7">
        <f t="shared" si="359"/>
        <v>38.666666666652802</v>
      </c>
      <c r="AH42" s="38">
        <f>[1]公交!AH33-[1]公交!AH35</f>
        <v>11.75</v>
      </c>
      <c r="AI42" s="7">
        <f t="shared" si="359"/>
        <v>46</v>
      </c>
      <c r="AJ42" s="38">
        <f>[1]公交!AJ33-[1]公交!AJ35</f>
        <v>13.74</v>
      </c>
      <c r="AK42" s="7">
        <f t="shared" ref="AK42:AO42" si="360">AJ42/BL42-1</f>
        <v>49.888888888892303</v>
      </c>
      <c r="AL42" s="38">
        <f>[1]公交!AL33-[1]公交!AL35</f>
        <v>12.01</v>
      </c>
      <c r="AM42" s="7">
        <f t="shared" si="360"/>
        <v>43.481481481484401</v>
      </c>
      <c r="AN42" s="38">
        <f>[1]公交!AN33-[1]公交!AN35</f>
        <v>14</v>
      </c>
      <c r="AO42" s="7">
        <f t="shared" si="360"/>
        <v>47.275862068971499</v>
      </c>
      <c r="AP42" s="6">
        <f t="shared" si="14"/>
        <v>115.16</v>
      </c>
      <c r="AQ42" s="7">
        <f t="shared" si="15"/>
        <v>37.132450331126101</v>
      </c>
      <c r="AR42" s="33"/>
      <c r="AS42" s="34">
        <f t="shared" si="16"/>
        <v>2.73000000000002</v>
      </c>
      <c r="AT42" s="38">
        <v>0.26999999999998198</v>
      </c>
      <c r="AU42" s="7"/>
      <c r="AV42" s="38">
        <v>0.100000000000023</v>
      </c>
      <c r="AW42" s="7"/>
      <c r="AX42" s="38">
        <v>0.17999999999995001</v>
      </c>
      <c r="AY42" s="7"/>
      <c r="AZ42" s="38">
        <v>0.25999999999999102</v>
      </c>
      <c r="BA42" s="7"/>
      <c r="BB42" s="38">
        <v>0.33000000000004098</v>
      </c>
      <c r="BC42" s="7"/>
      <c r="BD42" s="38">
        <v>0.30999999999994499</v>
      </c>
      <c r="BE42" s="7"/>
      <c r="BF42" s="38">
        <v>0.22000000000002701</v>
      </c>
      <c r="BG42" s="7"/>
      <c r="BH42" s="38">
        <v>0.270000000000095</v>
      </c>
      <c r="BI42" s="7"/>
      <c r="BJ42" s="38">
        <v>0.25</v>
      </c>
      <c r="BK42" s="7"/>
      <c r="BL42" s="6">
        <v>0.26999999999998198</v>
      </c>
      <c r="BM42" s="7"/>
      <c r="BN42" s="6">
        <v>0.26999999999998198</v>
      </c>
      <c r="BO42" s="7"/>
      <c r="BP42" s="6">
        <v>0.28999999999996401</v>
      </c>
      <c r="BQ42" s="7"/>
      <c r="BR42" s="6">
        <f t="shared" si="33"/>
        <v>3.01999999999998</v>
      </c>
      <c r="BS42" s="7"/>
      <c r="BT42" s="36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6"/>
    </row>
    <row r="43" spans="1:85" ht="27" customHeight="1">
      <c r="A43" s="469"/>
      <c r="B43" s="30" t="s">
        <v>2779</v>
      </c>
      <c r="C43" s="38">
        <f>[1]出租!C33-[1]出租!C35</f>
        <v>29.99</v>
      </c>
      <c r="D43" s="7">
        <f t="shared" ref="D43:H43" si="361">C43/R43-1</f>
        <v>-0.11690223792697201</v>
      </c>
      <c r="E43" s="38">
        <f>[1]出租!E33-[1]出租!E35</f>
        <v>32.36</v>
      </c>
      <c r="F43" s="7">
        <f t="shared" si="361"/>
        <v>0.131864288212661</v>
      </c>
      <c r="G43" s="38">
        <f>[1]出租!G33-[1]出租!G35</f>
        <v>28.51</v>
      </c>
      <c r="H43" s="7">
        <f t="shared" si="361"/>
        <v>-3.0601836110165901E-2</v>
      </c>
      <c r="I43" s="38">
        <f>[1]出租!I33-[1]出租!I35</f>
        <v>27.53</v>
      </c>
      <c r="J43" s="7">
        <f t="shared" ref="J43:N43" si="362">I43/X43-1</f>
        <v>-2.53623188405983E-3</v>
      </c>
      <c r="K43" s="38">
        <f>[1]出租!K33-[1]出租!K35</f>
        <v>27.69</v>
      </c>
      <c r="L43" s="7">
        <f t="shared" si="362"/>
        <v>7.7012835472579394E-2</v>
      </c>
      <c r="M43" s="38">
        <f>[1]出租!M33-[1]出租!M35</f>
        <v>25.1</v>
      </c>
      <c r="N43" s="7">
        <f t="shared" si="362"/>
        <v>9.8468271334794896E-2</v>
      </c>
      <c r="O43" s="31">
        <f t="shared" si="4"/>
        <v>171.18</v>
      </c>
      <c r="P43" s="32">
        <f t="shared" si="5"/>
        <v>1.8201284796574201E-2</v>
      </c>
      <c r="Q43" s="7"/>
      <c r="R43" s="38">
        <f>[1]出租!R33-[1]出租!R35</f>
        <v>33.96</v>
      </c>
      <c r="S43" s="7">
        <f t="shared" ref="S43:W43" si="363">R43/AT43-1</f>
        <v>0.40504757964418597</v>
      </c>
      <c r="T43" s="38">
        <f>[1]出租!T33-[1]出租!T35</f>
        <v>28.59</v>
      </c>
      <c r="U43" s="7">
        <f t="shared" si="363"/>
        <v>0.16836943195750001</v>
      </c>
      <c r="V43" s="38">
        <f>[1]出租!V33-[1]出租!V35</f>
        <v>29.41</v>
      </c>
      <c r="W43" s="7">
        <f t="shared" si="363"/>
        <v>1.6943291839556202E-2</v>
      </c>
      <c r="X43" s="38">
        <f>[1]出租!X33-[1]出租!X35</f>
        <v>27.6</v>
      </c>
      <c r="Y43" s="7">
        <f t="shared" ref="Y43:AC43" si="364">X43/AZ43-1</f>
        <v>0.33012048192771198</v>
      </c>
      <c r="Z43" s="38">
        <f>[1]出租!Z33-[1]出租!Z35</f>
        <v>25.71</v>
      </c>
      <c r="AA43" s="7">
        <f t="shared" si="364"/>
        <v>0.17719780219780101</v>
      </c>
      <c r="AB43" s="38">
        <f>[1]出租!AB33-[1]出租!AB35</f>
        <v>22.85</v>
      </c>
      <c r="AC43" s="7">
        <f t="shared" si="364"/>
        <v>-0.14770607982096401</v>
      </c>
      <c r="AD43" s="38">
        <f>[1]出租!AD33-[1]出租!AD35</f>
        <v>26.5</v>
      </c>
      <c r="AE43" s="7">
        <f t="shared" ref="AE43:AI43" si="365">AD43/BF43-1</f>
        <v>-7.8901633646159194E-2</v>
      </c>
      <c r="AF43" s="38">
        <f>[1]出租!AF33-[1]出租!AF35</f>
        <v>28.28</v>
      </c>
      <c r="AG43" s="7">
        <f t="shared" si="365"/>
        <v>0.11207235548564801</v>
      </c>
      <c r="AH43" s="38">
        <f>[1]出租!AH33-[1]出租!AH35</f>
        <v>25.61</v>
      </c>
      <c r="AI43" s="7">
        <f t="shared" si="365"/>
        <v>-1.7644802454928499E-2</v>
      </c>
      <c r="AJ43" s="38">
        <f>[1]出租!AJ33-[1]出租!AJ35</f>
        <v>28.51</v>
      </c>
      <c r="AK43" s="7">
        <f t="shared" ref="AK43:AO43" si="366">AJ43/BL43-1</f>
        <v>7.4204946996463397E-3</v>
      </c>
      <c r="AL43" s="38">
        <f>[1]出租!AL33-[1]出租!AL35</f>
        <v>27.31</v>
      </c>
      <c r="AM43" s="7">
        <f t="shared" si="366"/>
        <v>7.3928430987023397E-2</v>
      </c>
      <c r="AN43" s="38">
        <f>[1]出租!AN33-[1]出租!AN35</f>
        <v>30.5</v>
      </c>
      <c r="AO43" s="7">
        <f t="shared" si="366"/>
        <v>5.8292852185982E-2</v>
      </c>
      <c r="AP43" s="6">
        <f t="shared" si="14"/>
        <v>334.83</v>
      </c>
      <c r="AQ43" s="7">
        <f t="shared" si="15"/>
        <v>8.0863838853379597E-2</v>
      </c>
      <c r="AR43" s="33"/>
      <c r="AS43" s="34">
        <f t="shared" si="16"/>
        <v>280.95999999999998</v>
      </c>
      <c r="AT43" s="38">
        <v>24.17</v>
      </c>
      <c r="AU43" s="7"/>
      <c r="AV43" s="38">
        <v>24.47</v>
      </c>
      <c r="AW43" s="7"/>
      <c r="AX43" s="38">
        <v>28.92</v>
      </c>
      <c r="AY43" s="7"/>
      <c r="AZ43" s="38">
        <v>20.75</v>
      </c>
      <c r="BA43" s="7"/>
      <c r="BB43" s="38">
        <v>21.84</v>
      </c>
      <c r="BC43" s="7"/>
      <c r="BD43" s="38">
        <v>26.81</v>
      </c>
      <c r="BE43" s="7"/>
      <c r="BF43" s="38">
        <v>28.77</v>
      </c>
      <c r="BG43" s="7"/>
      <c r="BH43" s="38">
        <v>25.43</v>
      </c>
      <c r="BI43" s="7"/>
      <c r="BJ43" s="38">
        <v>26.07</v>
      </c>
      <c r="BK43" s="7"/>
      <c r="BL43" s="6">
        <v>28.3</v>
      </c>
      <c r="BM43" s="7"/>
      <c r="BN43" s="6">
        <v>25.43</v>
      </c>
      <c r="BO43" s="7"/>
      <c r="BP43" s="6">
        <v>28.82</v>
      </c>
      <c r="BQ43" s="7"/>
      <c r="BR43" s="6">
        <f t="shared" si="33"/>
        <v>309.77999999999997</v>
      </c>
      <c r="BS43" s="7"/>
      <c r="BT43" s="36"/>
      <c r="BU43" s="42"/>
      <c r="BV43" s="42"/>
      <c r="BW43" s="42"/>
      <c r="BX43" s="42"/>
      <c r="BY43" s="42"/>
      <c r="BZ43" s="42"/>
      <c r="CA43" s="8"/>
      <c r="CB43" s="42"/>
      <c r="CC43" s="8"/>
      <c r="CD43" s="8"/>
      <c r="CE43" s="8"/>
      <c r="CF43" s="8"/>
      <c r="CG43" s="6"/>
    </row>
    <row r="44" spans="1:85" ht="27" customHeight="1">
      <c r="A44" s="471"/>
      <c r="B44" s="30" t="s">
        <v>2780</v>
      </c>
      <c r="C44" s="41">
        <f>[1]网约车!C33-[1]网约车!C35</f>
        <v>19.223313877538999</v>
      </c>
      <c r="D44" s="7">
        <f t="shared" ref="D44:H44" si="367">C44/R44-1</f>
        <v>2.99687380671251</v>
      </c>
      <c r="E44" s="41">
        <f>[1]网约车!E33-[1]网约车!E35</f>
        <v>16.659372121271002</v>
      </c>
      <c r="F44" s="7">
        <f t="shared" si="367"/>
        <v>2.19947358661131</v>
      </c>
      <c r="G44" s="41">
        <f>[1]网约车!G33-[1]网约车!G35</f>
        <v>17.307301499217999</v>
      </c>
      <c r="H44" s="7">
        <f t="shared" si="367"/>
        <v>1.5681690978149501</v>
      </c>
      <c r="I44" s="41">
        <f>[1]网约车!I33-[1]网约车!I35</f>
        <v>17.726689281469</v>
      </c>
      <c r="J44" s="7">
        <f t="shared" ref="J44:N44" si="368">I44/X44-1</f>
        <v>1.25798624215546</v>
      </c>
      <c r="K44" s="41">
        <f>[1]网约车!K33-[1]网约车!K35</f>
        <v>18.054260096164999</v>
      </c>
      <c r="L44" s="7">
        <f t="shared" si="368"/>
        <v>1.37437656710013</v>
      </c>
      <c r="M44" s="41">
        <f>[1]网约车!M33-[1]网约车!M35</f>
        <v>17.823248921101001</v>
      </c>
      <c r="N44" s="7">
        <f t="shared" si="368"/>
        <v>1.6502162330405401</v>
      </c>
      <c r="O44" s="31">
        <f t="shared" si="4"/>
        <v>106.794185796763</v>
      </c>
      <c r="P44" s="32">
        <f t="shared" si="5"/>
        <v>1.74286168741645</v>
      </c>
      <c r="Q44" s="7"/>
      <c r="R44" s="41">
        <f>[1]网约车!R33-[1]网约车!R35</f>
        <v>4.8095873943417002</v>
      </c>
      <c r="S44" s="7">
        <f t="shared" ref="S44:W44" si="369">R44/AT44-1</f>
        <v>-0.33721077318968401</v>
      </c>
      <c r="T44" s="41">
        <f>[1]网约车!T33-[1]网约车!T35</f>
        <v>5.2069103464347002</v>
      </c>
      <c r="U44" s="7">
        <f t="shared" si="369"/>
        <v>0.35509934064986498</v>
      </c>
      <c r="V44" s="41">
        <f>[1]网约车!V33-[1]网约车!V35</f>
        <v>6.7391596269666998</v>
      </c>
      <c r="W44" s="7">
        <f t="shared" si="369"/>
        <v>-1.0491457522500599E-2</v>
      </c>
      <c r="X44" s="41">
        <f>[1]网约车!X33-[1]网约车!X35</f>
        <v>7.8506631043718</v>
      </c>
      <c r="Y44" s="7">
        <f t="shared" ref="Y44:AC44" si="370">X44/AZ44-1</f>
        <v>0.16899325838301699</v>
      </c>
      <c r="Z44" s="41">
        <f>[1]网约车!Z33-[1]网约车!Z35</f>
        <v>7.6037897047707999</v>
      </c>
      <c r="AA44" s="7">
        <f t="shared" si="370"/>
        <v>0.127823326769998</v>
      </c>
      <c r="AB44" s="41">
        <f>[1]网约车!AB33-[1]网约车!AB35</f>
        <v>6.7252055507383002</v>
      </c>
      <c r="AC44" s="7">
        <f t="shared" si="370"/>
        <v>6.3474934147122603E-2</v>
      </c>
      <c r="AD44" s="41">
        <f>[1]网约车!AD33-[1]网约车!AD35</f>
        <v>9.2444807013852994</v>
      </c>
      <c r="AE44" s="7">
        <f t="shared" ref="AE44:AI44" si="371">AD44/BF44-1</f>
        <v>0.15004844697908301</v>
      </c>
      <c r="AF44" s="41">
        <f>[1]网约车!AF33-[1]网约车!AF35</f>
        <v>10.869323253423699</v>
      </c>
      <c r="AG44" s="7">
        <f t="shared" si="371"/>
        <v>0.48962161652217201</v>
      </c>
      <c r="AH44" s="41">
        <f>[1]网约车!AH33-[1]网约车!AH35</f>
        <v>10.1861904161333</v>
      </c>
      <c r="AI44" s="7">
        <f t="shared" si="371"/>
        <v>0.28760826494950398</v>
      </c>
      <c r="AJ44" s="41">
        <f>[1]网约车!AJ33-[1]网约车!AJ35</f>
        <v>16.45187091192</v>
      </c>
      <c r="AK44" s="7">
        <f t="shared" ref="AK44:AO44" si="372">AJ44/BL44-1</f>
        <v>0.88407083087861904</v>
      </c>
      <c r="AL44" s="41">
        <f>[1]网约车!AL33-[1]网约车!AL35</f>
        <v>18.710222747425</v>
      </c>
      <c r="AM44" s="7">
        <f t="shared" si="372"/>
        <v>1.10452083365849</v>
      </c>
      <c r="AN44" s="41">
        <f>[1]网约车!AN33-[1]网约车!AN35</f>
        <v>18.422081147067999</v>
      </c>
      <c r="AO44" s="7">
        <f t="shared" si="372"/>
        <v>0.64180678879231301</v>
      </c>
      <c r="AP44" s="6">
        <f t="shared" si="14"/>
        <v>122.81948490497901</v>
      </c>
      <c r="AQ44" s="7">
        <f t="shared" si="15"/>
        <v>0.36799912772269</v>
      </c>
      <c r="AR44" s="33"/>
      <c r="AS44" s="34">
        <f t="shared" si="16"/>
        <v>78.559767916854398</v>
      </c>
      <c r="AT44" s="41">
        <v>7.2565865584265996</v>
      </c>
      <c r="AU44" s="7"/>
      <c r="AV44" s="41">
        <v>3.8424565566813902</v>
      </c>
      <c r="AW44" s="7"/>
      <c r="AX44" s="41">
        <v>6.8106128827280399</v>
      </c>
      <c r="AY44" s="7"/>
      <c r="AZ44" s="41">
        <v>6.7157471166523699</v>
      </c>
      <c r="BA44" s="7"/>
      <c r="BB44" s="41">
        <v>6.7420042876285304</v>
      </c>
      <c r="BC44" s="7"/>
      <c r="BD44" s="41">
        <v>6.3238025973143701</v>
      </c>
      <c r="BE44" s="7"/>
      <c r="BF44" s="41">
        <v>8.03834023311666</v>
      </c>
      <c r="BG44" s="7"/>
      <c r="BH44" s="41">
        <v>7.2967008083572003</v>
      </c>
      <c r="BI44" s="7"/>
      <c r="BJ44" s="41">
        <v>7.9109389815331603</v>
      </c>
      <c r="BK44" s="7"/>
      <c r="BL44" s="41">
        <v>8.73208726672331</v>
      </c>
      <c r="BM44" s="7"/>
      <c r="BN44" s="41">
        <v>8.8904906276927793</v>
      </c>
      <c r="BO44" s="7"/>
      <c r="BP44" s="41">
        <v>11.220614552714199</v>
      </c>
      <c r="BQ44" s="7"/>
      <c r="BR44" s="6">
        <f t="shared" si="33"/>
        <v>89.780382469568593</v>
      </c>
      <c r="BS44" s="7"/>
      <c r="BT44" s="36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6"/>
    </row>
    <row r="45" spans="1:85" s="24" customFormat="1" ht="27" customHeight="1">
      <c r="A45" s="472" t="s">
        <v>2637</v>
      </c>
      <c r="B45" s="30" t="s">
        <v>2776</v>
      </c>
      <c r="C45" s="6">
        <f t="shared" ref="C45:G45" si="373">C46+C47+C48+C49</f>
        <v>324.791951951275</v>
      </c>
      <c r="D45" s="7">
        <f t="shared" ref="D45:H45" si="374">C45/R45-1</f>
        <v>0.16277701335842101</v>
      </c>
      <c r="E45" s="6">
        <f t="shared" si="373"/>
        <v>325.14963465565899</v>
      </c>
      <c r="F45" s="7">
        <f t="shared" si="374"/>
        <v>0.15218367164156399</v>
      </c>
      <c r="G45" s="6">
        <f t="shared" si="373"/>
        <v>321.92264637190499</v>
      </c>
      <c r="H45" s="7">
        <f t="shared" si="374"/>
        <v>0.132443325329963</v>
      </c>
      <c r="I45" s="6">
        <f t="shared" ref="I45:M45" si="375">I46+I47+I48+I49</f>
        <v>322.86720096894601</v>
      </c>
      <c r="J45" s="7">
        <f t="shared" ref="J45:N45" si="376">I45/X45-1</f>
        <v>0.12598825000014099</v>
      </c>
      <c r="K45" s="6">
        <f t="shared" si="375"/>
        <v>344.33181114515799</v>
      </c>
      <c r="L45" s="7">
        <f t="shared" si="376"/>
        <v>-0.12978049199331401</v>
      </c>
      <c r="M45" s="6">
        <f t="shared" si="375"/>
        <v>360.01600467787699</v>
      </c>
      <c r="N45" s="7">
        <f t="shared" si="376"/>
        <v>3.4207869649186297E-2</v>
      </c>
      <c r="O45" s="31">
        <f t="shared" si="4"/>
        <v>1999.0792497708201</v>
      </c>
      <c r="P45" s="32">
        <f t="shared" si="5"/>
        <v>6.5418179539535201E-2</v>
      </c>
      <c r="Q45" s="7"/>
      <c r="R45" s="6">
        <f t="shared" ref="R45:V45" si="377">R46+R47+R48+R49</f>
        <v>279.32436591018097</v>
      </c>
      <c r="S45" s="7">
        <f t="shared" ref="S45:W45" si="378">R45/AT45-1</f>
        <v>-0.10103445261254</v>
      </c>
      <c r="T45" s="6">
        <f t="shared" si="377"/>
        <v>282.20295310417401</v>
      </c>
      <c r="U45" s="7">
        <f t="shared" si="378"/>
        <v>3.6821546787932001E-2</v>
      </c>
      <c r="V45" s="6">
        <f t="shared" si="377"/>
        <v>284.27263349192799</v>
      </c>
      <c r="W45" s="7">
        <f t="shared" si="378"/>
        <v>5.3955944221602001E-3</v>
      </c>
      <c r="X45" s="6">
        <f t="shared" ref="X45:AB45" si="379">X46+X47+X48+X49</f>
        <v>286.741181330183</v>
      </c>
      <c r="Y45" s="7">
        <f t="shared" ref="Y45:AC45" si="380">X45/AZ45-1</f>
        <v>1.15697010932398E-2</v>
      </c>
      <c r="Z45" s="6">
        <f t="shared" si="379"/>
        <v>395.68385674768399</v>
      </c>
      <c r="AA45" s="7">
        <f t="shared" si="380"/>
        <v>0.35575174753244998</v>
      </c>
      <c r="AB45" s="6">
        <f t="shared" si="379"/>
        <v>348.10797252973703</v>
      </c>
      <c r="AC45" s="7">
        <f t="shared" si="380"/>
        <v>0.25929540954584801</v>
      </c>
      <c r="AD45" s="6">
        <f t="shared" ref="AD45:AH45" si="381">AD46+AD47+AD48+AD49</f>
        <v>327.54612253927297</v>
      </c>
      <c r="AE45" s="7">
        <f t="shared" ref="AE45:AI45" si="382">AD45/BF45-1</f>
        <v>0.20653102952572699</v>
      </c>
      <c r="AF45" s="6">
        <f t="shared" si="381"/>
        <v>321.251776595065</v>
      </c>
      <c r="AG45" s="7">
        <f t="shared" si="382"/>
        <v>0.239760313440114</v>
      </c>
      <c r="AH45" s="6">
        <f t="shared" si="381"/>
        <v>329.93896630365703</v>
      </c>
      <c r="AI45" s="7">
        <f t="shared" si="382"/>
        <v>0.243351975208671</v>
      </c>
      <c r="AJ45" s="6">
        <f t="shared" ref="AJ45:AN45" si="383">AJ46+AJ47+AJ48+AJ49</f>
        <v>353.99011865534999</v>
      </c>
      <c r="AK45" s="7">
        <f t="shared" ref="AK45:AO45" si="384">AJ45/BL45-1</f>
        <v>0.224021160060217</v>
      </c>
      <c r="AL45" s="6">
        <f t="shared" si="383"/>
        <v>348.678134657393</v>
      </c>
      <c r="AM45" s="7">
        <f t="shared" si="384"/>
        <v>0.25579804733808398</v>
      </c>
      <c r="AN45" s="6">
        <f t="shared" si="383"/>
        <v>349.92769980184198</v>
      </c>
      <c r="AO45" s="7">
        <f t="shared" si="384"/>
        <v>0.29932205289984998</v>
      </c>
      <c r="AP45" s="6">
        <f t="shared" si="14"/>
        <v>3907.6657816664701</v>
      </c>
      <c r="AQ45" s="7">
        <f t="shared" si="15"/>
        <v>0.16663090965201999</v>
      </c>
      <c r="AR45" s="33"/>
      <c r="AS45" s="34">
        <f t="shared" si="16"/>
        <v>3080.2148710009701</v>
      </c>
      <c r="AT45" s="34">
        <f t="shared" ref="AT45:AX45" si="385">AT46+AT47+AT48+AT49</f>
        <v>310.71754276005697</v>
      </c>
      <c r="AU45" s="33"/>
      <c r="AV45" s="34">
        <f t="shared" si="385"/>
        <v>272.18083379771298</v>
      </c>
      <c r="AW45" s="33"/>
      <c r="AX45" s="34">
        <f t="shared" si="385"/>
        <v>282.74704511243698</v>
      </c>
      <c r="AY45" s="33"/>
      <c r="AZ45" s="34">
        <f t="shared" ref="AZ45:BD45" si="386">AZ46+AZ47+AZ48+AZ49</f>
        <v>283.461615171245</v>
      </c>
      <c r="BA45" s="33"/>
      <c r="BB45" s="34">
        <f t="shared" si="386"/>
        <v>291.85568631414498</v>
      </c>
      <c r="BC45" s="33"/>
      <c r="BD45" s="34">
        <f t="shared" si="386"/>
        <v>276.430748409763</v>
      </c>
      <c r="BE45" s="33"/>
      <c r="BF45" s="34">
        <f t="shared" ref="BF45:BJ45" si="387">BF46+BF47+BF48+BF49</f>
        <v>271.47757871426398</v>
      </c>
      <c r="BG45" s="33"/>
      <c r="BH45" s="34">
        <f t="shared" si="387"/>
        <v>259.12410093500102</v>
      </c>
      <c r="BI45" s="33"/>
      <c r="BJ45" s="34">
        <f t="shared" si="387"/>
        <v>265.36248213084099</v>
      </c>
      <c r="BK45" s="33"/>
      <c r="BL45" s="34">
        <f t="shared" ref="BL45:BP45" si="388">BL46+BL47+BL48+BL49</f>
        <v>289.20261365247597</v>
      </c>
      <c r="BM45" s="33"/>
      <c r="BN45" s="34">
        <f t="shared" si="388"/>
        <v>277.654624003028</v>
      </c>
      <c r="BO45" s="33"/>
      <c r="BP45" s="34">
        <f t="shared" si="388"/>
        <v>269.31560117898903</v>
      </c>
      <c r="BQ45" s="33"/>
      <c r="BR45" s="34">
        <f t="shared" si="33"/>
        <v>3349.5304721799598</v>
      </c>
      <c r="BS45" s="33"/>
      <c r="BT45" s="35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</row>
    <row r="46" spans="1:85" ht="27" customHeight="1">
      <c r="A46" s="468"/>
      <c r="B46" s="30" t="s">
        <v>2777</v>
      </c>
      <c r="C46" s="38">
        <f>[1]班线包车!C32</f>
        <v>59.325499999999998</v>
      </c>
      <c r="D46" s="7">
        <f t="shared" ref="D46:H46" si="389">C46/R46-1</f>
        <v>-0.19461998465955799</v>
      </c>
      <c r="E46" s="38">
        <f>[1]班线包车!E32</f>
        <v>60.7363</v>
      </c>
      <c r="F46" s="7">
        <f t="shared" si="389"/>
        <v>-0.15956971333133199</v>
      </c>
      <c r="G46" s="38">
        <f>[1]班线包车!G32</f>
        <v>56.793100000000003</v>
      </c>
      <c r="H46" s="7">
        <f t="shared" si="389"/>
        <v>-0.23838598674523301</v>
      </c>
      <c r="I46" s="38">
        <f>[1]班线包车!I32</f>
        <v>61.849699999999999</v>
      </c>
      <c r="J46" s="7">
        <f t="shared" ref="J46:N46" si="390">I46/X46-1</f>
        <v>-0.212850766726525</v>
      </c>
      <c r="K46" s="38">
        <f>[1]班线包车!K32</f>
        <v>62.099800000000002</v>
      </c>
      <c r="L46" s="7">
        <f t="shared" si="390"/>
        <v>-0.29433488860455098</v>
      </c>
      <c r="M46" s="38">
        <f>[1]班线包车!M32</f>
        <v>62.888399999999997</v>
      </c>
      <c r="N46" s="7">
        <f t="shared" si="390"/>
        <v>-0.13502316887489599</v>
      </c>
      <c r="O46" s="31">
        <f t="shared" si="4"/>
        <v>363.69279999999998</v>
      </c>
      <c r="P46" s="32">
        <f t="shared" si="5"/>
        <v>-0.208985854986424</v>
      </c>
      <c r="Q46" s="7"/>
      <c r="R46" s="38">
        <f>[1]班线包车!R32</f>
        <v>73.661500000000004</v>
      </c>
      <c r="S46" s="7">
        <f t="shared" ref="S46:W46" si="391">R46/AT46-1</f>
        <v>-0.17608456873390699</v>
      </c>
      <c r="T46" s="38">
        <f>[1]班线包车!T32</f>
        <v>72.268100000000004</v>
      </c>
      <c r="U46" s="7">
        <f t="shared" si="391"/>
        <v>-0.151141238212921</v>
      </c>
      <c r="V46" s="38">
        <f>[1]班线包车!V32</f>
        <v>74.569400000000002</v>
      </c>
      <c r="W46" s="7">
        <f t="shared" si="391"/>
        <v>-0.15836936561735701</v>
      </c>
      <c r="X46" s="38">
        <f>[1]班线包车!X32</f>
        <v>78.574299999999994</v>
      </c>
      <c r="Y46" s="7">
        <f t="shared" ref="Y46:AC46" si="392">X46/AZ46-1</f>
        <v>-0.160810712668427</v>
      </c>
      <c r="Z46" s="38">
        <f>[1]班线包车!Z32</f>
        <v>88.001800000000003</v>
      </c>
      <c r="AA46" s="7">
        <f t="shared" si="392"/>
        <v>-5.12150129215403E-2</v>
      </c>
      <c r="AB46" s="38">
        <f>[1]班线包车!AB32</f>
        <v>72.705299999999994</v>
      </c>
      <c r="AC46" s="7">
        <f t="shared" si="392"/>
        <v>-0.152618881118881</v>
      </c>
      <c r="AD46" s="38">
        <f>[1]班线包车!AD32</f>
        <v>66.067899999999995</v>
      </c>
      <c r="AE46" s="7">
        <f t="shared" ref="AE46:AI46" si="393">AD46/BF46-1</f>
        <v>-0.19206320866392099</v>
      </c>
      <c r="AF46" s="38">
        <f>[1]班线包车!AF32</f>
        <v>64.541399999999996</v>
      </c>
      <c r="AG46" s="7">
        <f t="shared" si="393"/>
        <v>-0.18314640017617501</v>
      </c>
      <c r="AH46" s="38">
        <f>[1]班线包车!AH32</f>
        <v>66.365399999999994</v>
      </c>
      <c r="AI46" s="7">
        <f t="shared" si="393"/>
        <v>-0.142599124064959</v>
      </c>
      <c r="AJ46" s="38">
        <f>[1]班线包车!AJ32</f>
        <v>69.647599999999997</v>
      </c>
      <c r="AK46" s="7">
        <f t="shared" ref="AK46:AO46" si="394">AJ46/BL46-1</f>
        <v>-0.19163683802467099</v>
      </c>
      <c r="AL46" s="38">
        <f>[1]班线包车!AL32</f>
        <v>65.117999999999995</v>
      </c>
      <c r="AM46" s="7">
        <f t="shared" si="394"/>
        <v>-0.229349980768662</v>
      </c>
      <c r="AN46" s="38">
        <f>[1]班线包车!AN32</f>
        <v>62.502200000000002</v>
      </c>
      <c r="AO46" s="7">
        <f t="shared" si="394"/>
        <v>-0.16498511721860301</v>
      </c>
      <c r="AP46" s="6">
        <f t="shared" si="14"/>
        <v>854.02290000000005</v>
      </c>
      <c r="AQ46" s="7">
        <f t="shared" si="15"/>
        <v>-0.16191817066754999</v>
      </c>
      <c r="AR46" s="33"/>
      <c r="AS46" s="34">
        <f t="shared" si="16"/>
        <v>944.16930000000002</v>
      </c>
      <c r="AT46" s="39">
        <v>89.404200000000003</v>
      </c>
      <c r="AU46" s="7"/>
      <c r="AV46" s="38">
        <v>85.135599999999997</v>
      </c>
      <c r="AW46" s="7"/>
      <c r="AX46" s="38">
        <v>88.601100000000002</v>
      </c>
      <c r="AY46" s="7"/>
      <c r="AZ46" s="39">
        <v>93.631200000000007</v>
      </c>
      <c r="BA46" s="7"/>
      <c r="BB46" s="39">
        <v>92.752099999999999</v>
      </c>
      <c r="BC46" s="7"/>
      <c r="BD46" s="39">
        <v>85.8</v>
      </c>
      <c r="BE46" s="7"/>
      <c r="BF46" s="39">
        <v>81.773600000000002</v>
      </c>
      <c r="BG46" s="7"/>
      <c r="BH46" s="39">
        <v>79.012200000000007</v>
      </c>
      <c r="BI46" s="7"/>
      <c r="BJ46" s="39">
        <v>77.403000000000006</v>
      </c>
      <c r="BK46" s="7"/>
      <c r="BL46" s="39">
        <v>86.158799999999999</v>
      </c>
      <c r="BM46" s="7"/>
      <c r="BN46" s="39">
        <v>84.497500000000002</v>
      </c>
      <c r="BO46" s="7"/>
      <c r="BP46" s="39">
        <v>74.851600000000005</v>
      </c>
      <c r="BQ46" s="7"/>
      <c r="BR46" s="6">
        <f t="shared" si="33"/>
        <v>1019.0209</v>
      </c>
      <c r="BS46" s="7"/>
      <c r="BT46" s="36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6"/>
    </row>
    <row r="47" spans="1:85" ht="27" customHeight="1">
      <c r="A47" s="468"/>
      <c r="B47" s="30" t="s">
        <v>2778</v>
      </c>
      <c r="C47" s="38">
        <f>[1]公交!C37-[1]公交!C39</f>
        <v>155.57</v>
      </c>
      <c r="D47" s="7">
        <f t="shared" ref="D47:H47" si="395">C47/R47-1</f>
        <v>0.29479816895547201</v>
      </c>
      <c r="E47" s="38">
        <f>[1]公交!E37-[1]公交!E39</f>
        <v>161</v>
      </c>
      <c r="F47" s="7">
        <f t="shared" si="395"/>
        <v>0.29901565273519398</v>
      </c>
      <c r="G47" s="38">
        <f>[1]公交!G37-[1]公交!G39</f>
        <v>159.77000000000001</v>
      </c>
      <c r="H47" s="7">
        <f t="shared" si="395"/>
        <v>0.25971773239769802</v>
      </c>
      <c r="I47" s="38">
        <f>[1]公交!I37-[1]公交!I39</f>
        <v>160.12</v>
      </c>
      <c r="J47" s="7">
        <f t="shared" ref="J47:N47" si="396">I47/X47-1</f>
        <v>0.28414467880343203</v>
      </c>
      <c r="K47" s="38">
        <f>[1]公交!K37-[1]公交!K39</f>
        <v>166.94</v>
      </c>
      <c r="L47" s="7">
        <f t="shared" si="396"/>
        <v>2.8835756337857199E-3</v>
      </c>
      <c r="M47" s="38">
        <f>[1]公交!M37-[1]公交!M39</f>
        <v>172.51</v>
      </c>
      <c r="N47" s="7">
        <f t="shared" si="396"/>
        <v>9.8020495194449705E-2</v>
      </c>
      <c r="O47" s="31">
        <f t="shared" si="4"/>
        <v>975.91</v>
      </c>
      <c r="P47" s="32">
        <f t="shared" si="5"/>
        <v>0.191325471813277</v>
      </c>
      <c r="Q47" s="7"/>
      <c r="R47" s="38">
        <f>[1]公交!R37-[1]公交!R39</f>
        <v>120.15</v>
      </c>
      <c r="S47" s="7">
        <f t="shared" ref="S47:W47" si="397">R47/AT47-1</f>
        <v>0.14668829929375801</v>
      </c>
      <c r="T47" s="38">
        <f>[1]公交!T37-[1]公交!T39</f>
        <v>123.94</v>
      </c>
      <c r="U47" s="7">
        <f t="shared" si="397"/>
        <v>0.264048954614993</v>
      </c>
      <c r="V47" s="38">
        <f>[1]公交!V37-[1]公交!V39</f>
        <v>126.83</v>
      </c>
      <c r="W47" s="7">
        <f t="shared" si="397"/>
        <v>0.19212331986088901</v>
      </c>
      <c r="X47" s="38">
        <f>[1]公交!X37-[1]公交!X39</f>
        <v>124.69</v>
      </c>
      <c r="Y47" s="7">
        <f t="shared" ref="Y47:AC47" si="398">X47/AZ47-1</f>
        <v>0.177876440581901</v>
      </c>
      <c r="Z47" s="38">
        <f>[1]公交!Z37-[1]公交!Z39</f>
        <v>166.46</v>
      </c>
      <c r="AA47" s="7">
        <f t="shared" si="398"/>
        <v>0.52547653958944296</v>
      </c>
      <c r="AB47" s="38">
        <f>[1]公交!AB37-[1]公交!AB39</f>
        <v>157.11000000000001</v>
      </c>
      <c r="AC47" s="7">
        <f t="shared" si="398"/>
        <v>0.480633305060786</v>
      </c>
      <c r="AD47" s="38">
        <f>[1]公交!AD37-[1]公交!AD39</f>
        <v>147.77000000000001</v>
      </c>
      <c r="AE47" s="7">
        <f t="shared" ref="AE47:AI47" si="399">AD47/BF47-1</f>
        <v>0.40492489066362403</v>
      </c>
      <c r="AF47" s="38">
        <f>[1]公交!AF37-[1]公交!AF39</f>
        <v>146.66999999999999</v>
      </c>
      <c r="AG47" s="7">
        <f t="shared" si="399"/>
        <v>0.50353664787288599</v>
      </c>
      <c r="AH47" s="38">
        <f>[1]公交!AH37-[1]公交!AH39</f>
        <v>153.72999999999999</v>
      </c>
      <c r="AI47" s="7">
        <f t="shared" si="399"/>
        <v>0.49223451756940401</v>
      </c>
      <c r="AJ47" s="38">
        <f>[1]公交!AJ37-[1]公交!AJ39</f>
        <v>156.77000000000001</v>
      </c>
      <c r="AK47" s="7">
        <f t="shared" ref="AK47:AO47" si="400">AJ47/BL47-1</f>
        <v>0.32597479489131398</v>
      </c>
      <c r="AL47" s="38">
        <f>[1]公交!AL37-[1]公交!AL39</f>
        <v>158.77000000000001</v>
      </c>
      <c r="AM47" s="7">
        <f t="shared" si="400"/>
        <v>0.42292525542211901</v>
      </c>
      <c r="AN47" s="38">
        <f>[1]公交!AN37-[1]公交!AN39</f>
        <v>155.16</v>
      </c>
      <c r="AO47" s="7">
        <f t="shared" si="400"/>
        <v>0.41221443524164902</v>
      </c>
      <c r="AP47" s="6">
        <f t="shared" si="14"/>
        <v>1738.05</v>
      </c>
      <c r="AQ47" s="7">
        <f t="shared" si="15"/>
        <v>0.36238575258281502</v>
      </c>
      <c r="AR47" s="33"/>
      <c r="AS47" s="34">
        <f t="shared" si="16"/>
        <v>1165.8699999999999</v>
      </c>
      <c r="AT47" s="38">
        <v>104.78</v>
      </c>
      <c r="AU47" s="7"/>
      <c r="AV47" s="38">
        <v>98.05</v>
      </c>
      <c r="AW47" s="7"/>
      <c r="AX47" s="38">
        <v>106.39</v>
      </c>
      <c r="AY47" s="7"/>
      <c r="AZ47" s="38">
        <v>105.86</v>
      </c>
      <c r="BA47" s="7"/>
      <c r="BB47" s="38">
        <v>109.12</v>
      </c>
      <c r="BC47" s="7"/>
      <c r="BD47" s="38">
        <v>106.11</v>
      </c>
      <c r="BE47" s="7"/>
      <c r="BF47" s="38">
        <v>105.18</v>
      </c>
      <c r="BG47" s="7"/>
      <c r="BH47" s="38">
        <v>97.55</v>
      </c>
      <c r="BI47" s="7"/>
      <c r="BJ47" s="38">
        <v>103.02</v>
      </c>
      <c r="BK47" s="7"/>
      <c r="BL47" s="6">
        <v>118.23</v>
      </c>
      <c r="BM47" s="7"/>
      <c r="BN47" s="6">
        <v>111.58</v>
      </c>
      <c r="BO47" s="7"/>
      <c r="BP47" s="6">
        <v>109.87</v>
      </c>
      <c r="BQ47" s="7"/>
      <c r="BR47" s="6">
        <f t="shared" si="33"/>
        <v>1275.74</v>
      </c>
      <c r="BS47" s="7"/>
      <c r="BT47" s="36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6"/>
    </row>
    <row r="48" spans="1:85" ht="27" customHeight="1">
      <c r="A48" s="469"/>
      <c r="B48" s="30" t="s">
        <v>2779</v>
      </c>
      <c r="C48" s="38">
        <f>[1]出租!C37-[1]出租!C39</f>
        <v>77.78</v>
      </c>
      <c r="D48" s="7">
        <f t="shared" ref="D48:H48" si="401">C48/R48-1</f>
        <v>3.2386514467746201E-2</v>
      </c>
      <c r="E48" s="38">
        <f>[1]出租!E37-[1]出租!E39</f>
        <v>78.400000000000006</v>
      </c>
      <c r="F48" s="7">
        <f t="shared" si="401"/>
        <v>4.3802423112768302E-2</v>
      </c>
      <c r="G48" s="38">
        <f>[1]出租!G37-[1]出租!G39</f>
        <v>72.680000000000007</v>
      </c>
      <c r="H48" s="7">
        <f t="shared" si="401"/>
        <v>3.8434062008858301E-2</v>
      </c>
      <c r="I48" s="38">
        <f>[1]出租!I37-[1]出租!I39</f>
        <v>68.88</v>
      </c>
      <c r="J48" s="7">
        <f t="shared" ref="J48:N48" si="402">I48/X48-1</f>
        <v>5.4006714348271397E-3</v>
      </c>
      <c r="K48" s="38">
        <f>[1]出租!K37-[1]出租!K39</f>
        <v>77.599999999999994</v>
      </c>
      <c r="L48" s="7">
        <f t="shared" si="402"/>
        <v>-0.36063277580950798</v>
      </c>
      <c r="M48" s="38">
        <f>[1]出租!M37-[1]出租!M39</f>
        <v>85.8</v>
      </c>
      <c r="N48" s="7">
        <f t="shared" si="402"/>
        <v>-0.14165666266506599</v>
      </c>
      <c r="O48" s="31">
        <f t="shared" si="4"/>
        <v>461.14</v>
      </c>
      <c r="P48" s="32">
        <f t="shared" si="5"/>
        <v>-9.6300070549502098E-2</v>
      </c>
      <c r="Q48" s="7"/>
      <c r="R48" s="38">
        <f>[1]出租!R37-[1]出租!R39</f>
        <v>75.34</v>
      </c>
      <c r="S48" s="7">
        <f t="shared" ref="S48:W48" si="403">R48/AT48-1</f>
        <v>-0.252208436724566</v>
      </c>
      <c r="T48" s="38">
        <f>[1]出租!T37-[1]出租!T39</f>
        <v>75.11</v>
      </c>
      <c r="U48" s="7">
        <f t="shared" si="403"/>
        <v>-5.3434152488973402E-2</v>
      </c>
      <c r="V48" s="38">
        <f>[1]出租!V37-[1]出租!V39</f>
        <v>69.989999999999995</v>
      </c>
      <c r="W48" s="7">
        <f t="shared" si="403"/>
        <v>-7.0147469111199498E-2</v>
      </c>
      <c r="X48" s="38">
        <f>[1]出租!X37-[1]出租!X39</f>
        <v>68.510000000000005</v>
      </c>
      <c r="Y48" s="7">
        <f t="shared" ref="Y48:AC48" si="404">X48/AZ48-1</f>
        <v>-3.1660777385159197E-2</v>
      </c>
      <c r="Z48" s="38">
        <f>[1]出租!Z37-[1]出租!Z39</f>
        <v>121.37</v>
      </c>
      <c r="AA48" s="7">
        <f t="shared" si="404"/>
        <v>0.60691116112802801</v>
      </c>
      <c r="AB48" s="38">
        <f>[1]出租!AB37-[1]出租!AB39</f>
        <v>99.96</v>
      </c>
      <c r="AC48" s="7">
        <f t="shared" si="404"/>
        <v>0.37780840799448701</v>
      </c>
      <c r="AD48" s="38">
        <f>[1]出租!AD37-[1]出租!AD39</f>
        <v>93.1</v>
      </c>
      <c r="AE48" s="7">
        <f t="shared" ref="AE48:AI48" si="405">AD48/BF48-1</f>
        <v>0.32621082621082598</v>
      </c>
      <c r="AF48" s="38">
        <f>[1]出租!AF37-[1]出租!AF39</f>
        <v>88.05</v>
      </c>
      <c r="AG48" s="7">
        <f t="shared" si="405"/>
        <v>0.28165938864628798</v>
      </c>
      <c r="AH48" s="38">
        <f>[1]出租!AH37-[1]出租!AH39</f>
        <v>89.33</v>
      </c>
      <c r="AI48" s="7">
        <f t="shared" si="405"/>
        <v>0.30982404692082099</v>
      </c>
      <c r="AJ48" s="38">
        <f>[1]出租!AJ37-[1]出租!AJ39</f>
        <v>95.06</v>
      </c>
      <c r="AK48" s="7">
        <f t="shared" ref="AK48:AO48" si="406">AJ48/BL48-1</f>
        <v>0.40330676114555702</v>
      </c>
      <c r="AL48" s="38">
        <f>[1]出租!AL37-[1]出租!AL39</f>
        <v>91.45</v>
      </c>
      <c r="AM48" s="7">
        <f t="shared" si="406"/>
        <v>0.42445482866043599</v>
      </c>
      <c r="AN48" s="38">
        <f>[1]出租!AN37-[1]出租!AN39</f>
        <v>96.03</v>
      </c>
      <c r="AO48" s="7">
        <f t="shared" si="406"/>
        <v>0.48837569745815201</v>
      </c>
      <c r="AP48" s="6">
        <f t="shared" si="14"/>
        <v>1063.3</v>
      </c>
      <c r="AQ48" s="7">
        <f t="shared" si="15"/>
        <v>0.211378964637258</v>
      </c>
      <c r="AR48" s="33"/>
      <c r="AS48" s="34">
        <f t="shared" si="16"/>
        <v>813.24</v>
      </c>
      <c r="AT48" s="38">
        <v>100.75</v>
      </c>
      <c r="AU48" s="7"/>
      <c r="AV48" s="38">
        <v>79.349999999999994</v>
      </c>
      <c r="AW48" s="7"/>
      <c r="AX48" s="38">
        <v>75.27</v>
      </c>
      <c r="AY48" s="7"/>
      <c r="AZ48" s="38">
        <v>70.75</v>
      </c>
      <c r="BA48" s="7"/>
      <c r="BB48" s="38">
        <v>75.53</v>
      </c>
      <c r="BC48" s="7"/>
      <c r="BD48" s="38">
        <v>72.55</v>
      </c>
      <c r="BE48" s="7"/>
      <c r="BF48" s="38">
        <v>70.2</v>
      </c>
      <c r="BG48" s="7"/>
      <c r="BH48" s="38">
        <v>68.7</v>
      </c>
      <c r="BI48" s="7"/>
      <c r="BJ48" s="38">
        <v>68.2</v>
      </c>
      <c r="BK48" s="7"/>
      <c r="BL48" s="6">
        <v>67.739999999999995</v>
      </c>
      <c r="BM48" s="7"/>
      <c r="BN48" s="6">
        <v>64.2</v>
      </c>
      <c r="BO48" s="7"/>
      <c r="BP48" s="6">
        <v>64.52</v>
      </c>
      <c r="BQ48" s="7"/>
      <c r="BR48" s="6">
        <f t="shared" si="33"/>
        <v>877.76</v>
      </c>
      <c r="BS48" s="7"/>
      <c r="BT48" s="36"/>
      <c r="BU48" s="42"/>
      <c r="BV48" s="42"/>
      <c r="BW48" s="42"/>
      <c r="BX48" s="42"/>
      <c r="BY48" s="42"/>
      <c r="BZ48" s="42"/>
      <c r="CA48" s="8"/>
      <c r="CB48" s="42"/>
      <c r="CC48" s="8"/>
      <c r="CD48" s="8"/>
      <c r="CE48" s="8"/>
      <c r="CF48" s="8"/>
      <c r="CG48" s="6"/>
    </row>
    <row r="49" spans="1:85" ht="27" customHeight="1">
      <c r="A49" s="471"/>
      <c r="B49" s="30" t="s">
        <v>2780</v>
      </c>
      <c r="C49" s="41">
        <f>[1]网约车!C37-[1]网约车!C39</f>
        <v>32.116451951275003</v>
      </c>
      <c r="D49" s="7">
        <f t="shared" ref="D49:H49" si="407">C49/R49-1</f>
        <v>2.15707021353077</v>
      </c>
      <c r="E49" s="41">
        <f>[1]网约车!E37-[1]网约车!E39</f>
        <v>25.013334655659001</v>
      </c>
      <c r="F49" s="7">
        <f t="shared" si="407"/>
        <v>1.2979946919143699</v>
      </c>
      <c r="G49" s="41">
        <f>[1]网约车!G37-[1]网约车!G39</f>
        <v>32.679546371904998</v>
      </c>
      <c r="H49" s="7">
        <f t="shared" si="407"/>
        <v>1.53659505530034</v>
      </c>
      <c r="I49" s="41">
        <f>[1]网约车!I37-[1]网约车!I39</f>
        <v>32.017500968946003</v>
      </c>
      <c r="J49" s="7">
        <f t="shared" ref="J49:N49" si="408">I49/X49-1</f>
        <v>1.1392232798944999</v>
      </c>
      <c r="K49" s="41">
        <f>[1]网约车!K37-[1]网约车!K39</f>
        <v>37.692011145157998</v>
      </c>
      <c r="L49" s="7">
        <f t="shared" si="408"/>
        <v>0.89864514413875496</v>
      </c>
      <c r="M49" s="41">
        <f>[1]网约车!M37-[1]网约车!M39</f>
        <v>38.817604677877</v>
      </c>
      <c r="N49" s="7">
        <f t="shared" si="408"/>
        <v>1.1174002107391301</v>
      </c>
      <c r="O49" s="31">
        <f t="shared" si="4"/>
        <v>198.33644977082</v>
      </c>
      <c r="P49" s="32">
        <f t="shared" si="5"/>
        <v>1.2773063816190899</v>
      </c>
      <c r="Q49" s="7"/>
      <c r="R49" s="41">
        <f>[1]网约车!R37-[1]网约车!R39</f>
        <v>10.172865910181001</v>
      </c>
      <c r="S49" s="7">
        <f t="shared" ref="S49:W49" si="409">R49/AT49-1</f>
        <v>-0.35546822591184002</v>
      </c>
      <c r="T49" s="41">
        <f>[1]网约车!T37-[1]网约车!T39</f>
        <v>10.8848531041738</v>
      </c>
      <c r="U49" s="7">
        <f t="shared" si="409"/>
        <v>0.12852143685256201</v>
      </c>
      <c r="V49" s="41">
        <f>[1]网约车!V37-[1]网约车!V39</f>
        <v>12.8832334919283</v>
      </c>
      <c r="W49" s="7">
        <f t="shared" si="409"/>
        <v>3.18188471848364E-2</v>
      </c>
      <c r="X49" s="41">
        <f>[1]网约车!X37-[1]网约车!X39</f>
        <v>14.966881330183099</v>
      </c>
      <c r="Y49" s="7">
        <f t="shared" ref="Y49:AC49" si="410">X49/AZ49-1</f>
        <v>0.13210373020182101</v>
      </c>
      <c r="Z49" s="41">
        <f>[1]网约车!Z37-[1]网约车!Z39</f>
        <v>19.852056747684401</v>
      </c>
      <c r="AA49" s="7">
        <f t="shared" si="410"/>
        <v>0.37350387067993401</v>
      </c>
      <c r="AB49" s="41">
        <f>[1]网约车!AB37-[1]网约车!AB39</f>
        <v>18.332672529737199</v>
      </c>
      <c r="AC49" s="7">
        <f t="shared" si="410"/>
        <v>0.53145583736318902</v>
      </c>
      <c r="AD49" s="41">
        <f>[1]网约车!AD37-[1]网约车!AD39</f>
        <v>20.608222539272798</v>
      </c>
      <c r="AE49" s="7">
        <f t="shared" ref="AE49:AI49" si="411">AD49/BF49-1</f>
        <v>0.43872194662999497</v>
      </c>
      <c r="AF49" s="41">
        <f>[1]网约车!AF37-[1]网约车!AF39</f>
        <v>21.9903765950646</v>
      </c>
      <c r="AG49" s="7">
        <f t="shared" si="411"/>
        <v>0.58638968047588502</v>
      </c>
      <c r="AH49" s="41">
        <f>[1]网约车!AH37-[1]网约车!AH39</f>
        <v>20.5135663036571</v>
      </c>
      <c r="AI49" s="7">
        <f t="shared" si="411"/>
        <v>0.225460031757035</v>
      </c>
      <c r="AJ49" s="41">
        <f>[1]网约车!AJ37-[1]网约车!AJ39</f>
        <v>32.51251865535</v>
      </c>
      <c r="AK49" s="7">
        <f t="shared" ref="AK49:AO49" si="412">AJ49/BL49-1</f>
        <v>0.90423295680258697</v>
      </c>
      <c r="AL49" s="41">
        <f>[1]网约车!AL37-[1]网约车!AL39</f>
        <v>33.340134657393001</v>
      </c>
      <c r="AM49" s="7">
        <f t="shared" si="412"/>
        <v>0.918622129391644</v>
      </c>
      <c r="AN49" s="41">
        <f>[1]网约车!AN37-[1]网约车!AN39</f>
        <v>36.235499801842003</v>
      </c>
      <c r="AO49" s="7">
        <f t="shared" si="412"/>
        <v>0.80509602837763905</v>
      </c>
      <c r="AP49" s="6">
        <f t="shared" si="14"/>
        <v>252.292881666467</v>
      </c>
      <c r="AQ49" s="7">
        <f t="shared" si="15"/>
        <v>0.42530643150738601</v>
      </c>
      <c r="AR49" s="33"/>
      <c r="AS49" s="34">
        <f t="shared" si="16"/>
        <v>156.93557100096999</v>
      </c>
      <c r="AT49" s="41">
        <v>15.7833427600569</v>
      </c>
      <c r="AU49" s="7"/>
      <c r="AV49" s="41">
        <v>9.6452337977128497</v>
      </c>
      <c r="AW49" s="7"/>
      <c r="AX49" s="41">
        <v>12.485945112437401</v>
      </c>
      <c r="AY49" s="7"/>
      <c r="AZ49" s="41">
        <v>13.2204151712449</v>
      </c>
      <c r="BA49" s="7"/>
      <c r="BB49" s="41">
        <v>14.4535863141448</v>
      </c>
      <c r="BC49" s="7"/>
      <c r="BD49" s="41">
        <v>11.970748409762701</v>
      </c>
      <c r="BE49" s="7"/>
      <c r="BF49" s="41">
        <v>14.3239787142642</v>
      </c>
      <c r="BG49" s="7"/>
      <c r="BH49" s="41">
        <v>13.861900935001</v>
      </c>
      <c r="BI49" s="7"/>
      <c r="BJ49" s="41">
        <v>16.739482130841299</v>
      </c>
      <c r="BK49" s="7"/>
      <c r="BL49" s="41">
        <v>17.0738136524756</v>
      </c>
      <c r="BM49" s="7"/>
      <c r="BN49" s="41">
        <v>17.377124003028399</v>
      </c>
      <c r="BO49" s="7"/>
      <c r="BP49" s="41">
        <v>20.074001178989501</v>
      </c>
      <c r="BQ49" s="7"/>
      <c r="BR49" s="6">
        <f t="shared" si="33"/>
        <v>177.00957217996</v>
      </c>
      <c r="BS49" s="7"/>
      <c r="BT49" s="36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6"/>
    </row>
    <row r="50" spans="1:85" s="22" customFormat="1" ht="27" customHeight="1">
      <c r="A50" s="472" t="s">
        <v>2648</v>
      </c>
      <c r="B50" s="30" t="s">
        <v>2776</v>
      </c>
      <c r="C50" s="6">
        <f t="shared" ref="C50:G50" si="413">C51+C52+C53+C54</f>
        <v>300.581697540454</v>
      </c>
      <c r="D50" s="7">
        <f t="shared" ref="D50:H50" si="414">C50/R50-1</f>
        <v>0.68061628916341799</v>
      </c>
      <c r="E50" s="6">
        <f t="shared" si="413"/>
        <v>314.28657107888199</v>
      </c>
      <c r="F50" s="7">
        <f t="shared" si="414"/>
        <v>0.65661633424879895</v>
      </c>
      <c r="G50" s="6">
        <f t="shared" si="413"/>
        <v>289.87743581915601</v>
      </c>
      <c r="H50" s="7">
        <f t="shared" si="414"/>
        <v>0.644281786284014</v>
      </c>
      <c r="I50" s="6">
        <f t="shared" ref="I50:M50" si="415">I51+I52+I53+I54</f>
        <v>283.65048010719403</v>
      </c>
      <c r="J50" s="7">
        <f t="shared" ref="J50:N50" si="416">I50/X50-1</f>
        <v>0.547561554667233</v>
      </c>
      <c r="K50" s="6">
        <f t="shared" si="415"/>
        <v>290.05503219211403</v>
      </c>
      <c r="L50" s="7">
        <f t="shared" si="416"/>
        <v>0.57813514963497303</v>
      </c>
      <c r="M50" s="6">
        <f t="shared" si="415"/>
        <v>285.22800877616601</v>
      </c>
      <c r="N50" s="7">
        <f t="shared" si="416"/>
        <v>0.61610718177790602</v>
      </c>
      <c r="O50" s="31">
        <f t="shared" si="4"/>
        <v>1763.6792255139701</v>
      </c>
      <c r="P50" s="32">
        <f t="shared" si="5"/>
        <v>0.62037669094933401</v>
      </c>
      <c r="Q50" s="7"/>
      <c r="R50" s="6">
        <f t="shared" ref="R50:V50" si="417">R51+R52+R53+R54</f>
        <v>178.85206723188301</v>
      </c>
      <c r="S50" s="7">
        <f t="shared" ref="S50:W50" si="418">R50/AT50-1</f>
        <v>1.99694817265097E-2</v>
      </c>
      <c r="T50" s="6">
        <f t="shared" si="417"/>
        <v>189.71596777198101</v>
      </c>
      <c r="U50" s="7">
        <f t="shared" si="418"/>
        <v>2.81701277858337E-2</v>
      </c>
      <c r="V50" s="6">
        <f t="shared" si="417"/>
        <v>176.29425700461201</v>
      </c>
      <c r="W50" s="7">
        <f t="shared" si="418"/>
        <v>1.7048252017154899E-2</v>
      </c>
      <c r="X50" s="6">
        <f t="shared" ref="X50:AB50" si="419">X51+X52+X53+X54</f>
        <v>183.28865772850401</v>
      </c>
      <c r="Y50" s="7">
        <f t="shared" ref="Y50:AC50" si="420">X50/AZ50-1</f>
        <v>3.3929661186270499E-2</v>
      </c>
      <c r="Z50" s="6">
        <f t="shared" si="419"/>
        <v>183.796066046184</v>
      </c>
      <c r="AA50" s="7">
        <f t="shared" si="420"/>
        <v>-2.0155135099491399E-2</v>
      </c>
      <c r="AB50" s="6">
        <f t="shared" si="419"/>
        <v>176.49077486456201</v>
      </c>
      <c r="AC50" s="7">
        <f t="shared" si="420"/>
        <v>1.45050316784601E-3</v>
      </c>
      <c r="AD50" s="6">
        <f t="shared" ref="AD50:AH50" si="421">AD51+AD52+AD53+AD54</f>
        <v>288.80667912306899</v>
      </c>
      <c r="AE50" s="7">
        <f t="shared" ref="AE50:AI50" si="422">AD50/BF50-1</f>
        <v>0.58571155506866701</v>
      </c>
      <c r="AF50" s="6">
        <f t="shared" si="421"/>
        <v>342.80858309656702</v>
      </c>
      <c r="AG50" s="7">
        <f t="shared" si="422"/>
        <v>1.0211379503953899</v>
      </c>
      <c r="AH50" s="6">
        <f t="shared" si="421"/>
        <v>320.107856935656</v>
      </c>
      <c r="AI50" s="7">
        <f t="shared" si="422"/>
        <v>0.96381248359650395</v>
      </c>
      <c r="AJ50" s="6">
        <f t="shared" ref="AJ50:AN50" si="423">AJ51+AJ52+AJ53+AJ54</f>
        <v>293.65255191979202</v>
      </c>
      <c r="AK50" s="7">
        <f t="shared" ref="AK50:AO50" si="424">AJ50/BL50-1</f>
        <v>0.70647768175143799</v>
      </c>
      <c r="AL50" s="6">
        <f t="shared" si="423"/>
        <v>278.97639612193097</v>
      </c>
      <c r="AM50" s="7">
        <f t="shared" si="424"/>
        <v>0.76443831871523304</v>
      </c>
      <c r="AN50" s="6">
        <f t="shared" si="423"/>
        <v>289.10943380519899</v>
      </c>
      <c r="AO50" s="7">
        <f t="shared" si="424"/>
        <v>0.81020529047053902</v>
      </c>
      <c r="AP50" s="6">
        <f t="shared" si="14"/>
        <v>2901.8992916499401</v>
      </c>
      <c r="AQ50" s="7">
        <f t="shared" si="15"/>
        <v>0.39585429176457099</v>
      </c>
      <c r="AR50" s="33"/>
      <c r="AS50" s="34">
        <f t="shared" si="16"/>
        <v>1919.23055703356</v>
      </c>
      <c r="AT50" s="34">
        <f t="shared" ref="AT50:AX50" si="425">AT51+AT52+AT53+AT54</f>
        <v>175.350410415358</v>
      </c>
      <c r="AU50" s="33"/>
      <c r="AV50" s="34">
        <f t="shared" si="425"/>
        <v>184.518070156866</v>
      </c>
      <c r="AW50" s="33"/>
      <c r="AX50" s="34">
        <f t="shared" si="425"/>
        <v>173.33912786827901</v>
      </c>
      <c r="AY50" s="33"/>
      <c r="AZ50" s="34">
        <f t="shared" ref="AZ50:BD50" si="426">AZ51+AZ52+AZ53+AZ54</f>
        <v>177.27381717457399</v>
      </c>
      <c r="BA50" s="33"/>
      <c r="BB50" s="34">
        <f t="shared" si="426"/>
        <v>187.57669977159699</v>
      </c>
      <c r="BC50" s="33"/>
      <c r="BD50" s="34">
        <f t="shared" si="426"/>
        <v>176.235145228123</v>
      </c>
      <c r="BE50" s="33"/>
      <c r="BF50" s="34">
        <f t="shared" ref="BF50:BJ50" si="427">BF51+BF52+BF53+BF54</f>
        <v>182.13065181994099</v>
      </c>
      <c r="BG50" s="33"/>
      <c r="BH50" s="34">
        <f t="shared" si="427"/>
        <v>169.61167001465901</v>
      </c>
      <c r="BI50" s="33"/>
      <c r="BJ50" s="34">
        <f t="shared" si="427"/>
        <v>163.00327022537999</v>
      </c>
      <c r="BK50" s="33"/>
      <c r="BL50" s="34">
        <f t="shared" ref="BL50:BP50" si="428">BL51+BL52+BL53+BL54</f>
        <v>172.08109725666199</v>
      </c>
      <c r="BM50" s="33"/>
      <c r="BN50" s="34">
        <f t="shared" si="428"/>
        <v>158.11059710212299</v>
      </c>
      <c r="BO50" s="33"/>
      <c r="BP50" s="34">
        <f t="shared" si="428"/>
        <v>159.71085452415701</v>
      </c>
      <c r="BQ50" s="33"/>
      <c r="BR50" s="34">
        <f t="shared" si="33"/>
        <v>2078.9414115577201</v>
      </c>
      <c r="BS50" s="33"/>
      <c r="BT50" s="35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</row>
    <row r="51" spans="1:85" s="23" customFormat="1" ht="27" customHeight="1">
      <c r="A51" s="468"/>
      <c r="B51" s="30" t="s">
        <v>2777</v>
      </c>
      <c r="C51" s="38">
        <f>[1]班线包车!C36</f>
        <v>133.66829999999999</v>
      </c>
      <c r="D51" s="7">
        <f t="shared" ref="D51:H51" si="429">C51/R51-1</f>
        <v>-0.187403530678384</v>
      </c>
      <c r="E51" s="38">
        <f>[1]班线包车!E36</f>
        <v>143.6103</v>
      </c>
      <c r="F51" s="7">
        <f t="shared" si="429"/>
        <v>-0.16830147025182601</v>
      </c>
      <c r="G51" s="38">
        <f>[1]班线包车!G36</f>
        <v>139.53819999999999</v>
      </c>
      <c r="H51" s="7">
        <f t="shared" si="429"/>
        <v>-0.116878135964801</v>
      </c>
      <c r="I51" s="38">
        <f>[1]班线包车!I36</f>
        <v>141.17099999999999</v>
      </c>
      <c r="J51" s="7">
        <f t="shared" ref="J51:N51" si="430">I51/X51-1</f>
        <v>-0.12899505979517301</v>
      </c>
      <c r="K51" s="38">
        <f>[1]班线包车!K36</f>
        <v>140.92570000000001</v>
      </c>
      <c r="L51" s="7">
        <f t="shared" si="430"/>
        <v>-0.13831997534662699</v>
      </c>
      <c r="M51" s="38">
        <f>[1]班线包车!M36</f>
        <v>134.72569999999999</v>
      </c>
      <c r="N51" s="7">
        <f t="shared" si="430"/>
        <v>-0.163781840210386</v>
      </c>
      <c r="O51" s="31">
        <f t="shared" si="4"/>
        <v>833.63919999999996</v>
      </c>
      <c r="P51" s="32">
        <f t="shared" si="5"/>
        <v>-0.15100329866963499</v>
      </c>
      <c r="Q51" s="7"/>
      <c r="R51" s="38">
        <f>[1]班线包车!R36</f>
        <v>164.49529999999999</v>
      </c>
      <c r="S51" s="7">
        <f t="shared" ref="S51:W51" si="431">R51/AT51-1</f>
        <v>4.5928044452894001E-2</v>
      </c>
      <c r="T51" s="38">
        <f>[1]班线包车!T36</f>
        <v>172.6711</v>
      </c>
      <c r="U51" s="7">
        <f t="shared" si="431"/>
        <v>3.8111751263587998E-2</v>
      </c>
      <c r="V51" s="38">
        <f>[1]班线包车!V36</f>
        <v>158.00559999999999</v>
      </c>
      <c r="W51" s="7">
        <f t="shared" si="431"/>
        <v>1.11335941709572E-2</v>
      </c>
      <c r="X51" s="38">
        <f>[1]班线包车!X36</f>
        <v>162.07830000000001</v>
      </c>
      <c r="Y51" s="7">
        <f t="shared" ref="Y51:AC51" si="432">X51/AZ51-1</f>
        <v>1.35506286606211E-2</v>
      </c>
      <c r="Z51" s="38">
        <f>[1]班线包车!Z36</f>
        <v>163.54759999999999</v>
      </c>
      <c r="AA51" s="7">
        <f t="shared" si="432"/>
        <v>-3.6223330750260102E-2</v>
      </c>
      <c r="AB51" s="38">
        <f>[1]班线包车!AB36</f>
        <v>161.1131</v>
      </c>
      <c r="AC51" s="7">
        <f t="shared" si="432"/>
        <v>4.0808110269148204E-3</v>
      </c>
      <c r="AD51" s="38">
        <f>[1]班线包车!AD36</f>
        <v>167.11689999999999</v>
      </c>
      <c r="AE51" s="7">
        <f t="shared" ref="AE51:AI51" si="433">AD51/BF51-1</f>
        <v>8.2966397130956899E-3</v>
      </c>
      <c r="AF51" s="38">
        <f>[1]班线包车!AF36</f>
        <v>162.88310000000001</v>
      </c>
      <c r="AG51" s="7">
        <f t="shared" si="433"/>
        <v>4.9889424666646601E-2</v>
      </c>
      <c r="AH51" s="38">
        <f>[1]班线包车!AH36</f>
        <v>136.80439999999999</v>
      </c>
      <c r="AI51" s="7">
        <f t="shared" si="433"/>
        <v>-7.2231381306741796E-2</v>
      </c>
      <c r="AJ51" s="38">
        <f>[1]班线包车!AJ36</f>
        <v>145.87379999999999</v>
      </c>
      <c r="AK51" s="7">
        <f t="shared" ref="AK51:AO51" si="434">AJ51/BL51-1</f>
        <v>-6.6158456368835897E-2</v>
      </c>
      <c r="AL51" s="38">
        <f>[1]班线包车!AL36</f>
        <v>133.74930000000001</v>
      </c>
      <c r="AM51" s="7">
        <f t="shared" si="434"/>
        <v>-6.3262175904525805E-2</v>
      </c>
      <c r="AN51" s="38">
        <f>[1]班线包车!AN36</f>
        <v>132.95240000000001</v>
      </c>
      <c r="AO51" s="7">
        <f t="shared" si="434"/>
        <v>-7.8965744656088702E-2</v>
      </c>
      <c r="AP51" s="6">
        <f t="shared" si="14"/>
        <v>1861.2909</v>
      </c>
      <c r="AQ51" s="7">
        <f t="shared" si="15"/>
        <v>-1.0801780618645999E-2</v>
      </c>
      <c r="AR51" s="33"/>
      <c r="AS51" s="34">
        <f t="shared" si="16"/>
        <v>1737.2645</v>
      </c>
      <c r="AT51" s="39">
        <v>157.27209999999999</v>
      </c>
      <c r="AU51" s="7"/>
      <c r="AV51" s="38">
        <v>166.33189999999999</v>
      </c>
      <c r="AW51" s="7"/>
      <c r="AX51" s="38">
        <v>156.26580000000001</v>
      </c>
      <c r="AY51" s="7"/>
      <c r="AZ51" s="39">
        <v>159.91139999999999</v>
      </c>
      <c r="BA51" s="7"/>
      <c r="BB51" s="39">
        <v>169.69450000000001</v>
      </c>
      <c r="BC51" s="7"/>
      <c r="BD51" s="39">
        <v>160.45830000000001</v>
      </c>
      <c r="BE51" s="7"/>
      <c r="BF51" s="39">
        <v>165.74180000000001</v>
      </c>
      <c r="BG51" s="7"/>
      <c r="BH51" s="39">
        <v>155.1431</v>
      </c>
      <c r="BI51" s="7"/>
      <c r="BJ51" s="39">
        <v>147.45529999999999</v>
      </c>
      <c r="BK51" s="7"/>
      <c r="BL51" s="39">
        <v>156.20830000000001</v>
      </c>
      <c r="BM51" s="7"/>
      <c r="BN51" s="39">
        <v>142.78200000000001</v>
      </c>
      <c r="BO51" s="7"/>
      <c r="BP51" s="39">
        <v>144.35120000000001</v>
      </c>
      <c r="BQ51" s="7"/>
      <c r="BR51" s="6">
        <f t="shared" si="33"/>
        <v>1881.6157000000001</v>
      </c>
      <c r="BS51" s="7"/>
      <c r="BT51" s="36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6"/>
    </row>
    <row r="52" spans="1:85" s="23" customFormat="1" ht="27" customHeight="1">
      <c r="A52" s="468"/>
      <c r="B52" s="30" t="s">
        <v>2778</v>
      </c>
      <c r="C52" s="38">
        <f>[1]公交!C41-[1]公交!C43</f>
        <v>8.19999999999993</v>
      </c>
      <c r="D52" s="7">
        <f t="shared" ref="D52:H52" si="435">C52/R52-1</f>
        <v>-0.17670682730923701</v>
      </c>
      <c r="E52" s="38">
        <f>[1]公交!E41-[1]公交!E43</f>
        <v>8.23000000000002</v>
      </c>
      <c r="F52" s="7">
        <f t="shared" si="435"/>
        <v>-0.17535070140280501</v>
      </c>
      <c r="G52" s="38">
        <f>[1]公交!G41-[1]公交!G43</f>
        <v>8.26999999999998</v>
      </c>
      <c r="H52" s="7">
        <f t="shared" si="435"/>
        <v>-0.17051153460381599</v>
      </c>
      <c r="I52" s="38">
        <f>[1]公交!I41-[1]公交!I43</f>
        <v>8.2799999999999692</v>
      </c>
      <c r="J52" s="7">
        <f t="shared" ref="J52:N52" si="436">I52/X52-1</f>
        <v>-0.17034068136271999</v>
      </c>
      <c r="K52" s="38">
        <f>[1]公交!K41-[1]公交!K43</f>
        <v>8.2899999999999601</v>
      </c>
      <c r="L52" s="7">
        <f t="shared" si="436"/>
        <v>-0.17100000000000401</v>
      </c>
      <c r="M52" s="38">
        <f>[1]公交!M41-[1]公交!M43</f>
        <v>8.2999999999999492</v>
      </c>
      <c r="N52" s="7">
        <f t="shared" si="436"/>
        <v>0.202898550724635</v>
      </c>
      <c r="O52" s="31">
        <f t="shared" si="4"/>
        <v>49.569999999999801</v>
      </c>
      <c r="P52" s="32">
        <f t="shared" si="5"/>
        <v>-0.127135058989259</v>
      </c>
      <c r="Q52" s="7"/>
      <c r="R52" s="38">
        <f>[1]公交!R41-[1]公交!R43</f>
        <v>9.9599999999999191</v>
      </c>
      <c r="S52" s="7">
        <f t="shared" ref="S52:W52" si="437">R52/AT52-1</f>
        <v>-2.1611001964634498E-2</v>
      </c>
      <c r="T52" s="38">
        <f>[1]公交!T41-[1]公交!T43</f>
        <v>9.98000000000002</v>
      </c>
      <c r="U52" s="7">
        <f t="shared" si="437"/>
        <v>-1.6748768472904602E-2</v>
      </c>
      <c r="V52" s="38">
        <f>[1]公交!V41-[1]公交!V43</f>
        <v>9.9700000000000308</v>
      </c>
      <c r="W52" s="7">
        <f t="shared" si="437"/>
        <v>-1.7733990147780501E-2</v>
      </c>
      <c r="X52" s="38">
        <f>[1]公交!X41-[1]公交!X43</f>
        <v>9.9799999999998992</v>
      </c>
      <c r="Y52" s="7">
        <f t="shared" ref="Y52:AC52" si="438">X52/AZ52-1</f>
        <v>-1.7716535433080299E-2</v>
      </c>
      <c r="Z52" s="38">
        <f>[1]公交!Z41-[1]公交!Z43</f>
        <v>10</v>
      </c>
      <c r="AA52" s="7">
        <f t="shared" si="438"/>
        <v>-1.5748031496062999E-2</v>
      </c>
      <c r="AB52" s="38">
        <f>[1]公交!AB41-[1]公交!AB43</f>
        <v>6.8999999999999799</v>
      </c>
      <c r="AC52" s="7">
        <f t="shared" si="438"/>
        <v>-0.320866141732286</v>
      </c>
      <c r="AD52" s="38">
        <f>[1]公交!AD41-[1]公交!AD43</f>
        <v>7.4000000000000901</v>
      </c>
      <c r="AE52" s="7">
        <f t="shared" ref="AE52:AI52" si="439">AD52/BF52-1</f>
        <v>-0.27734374999999101</v>
      </c>
      <c r="AF52" s="38">
        <f>[1]公交!AF41-[1]公交!AF43</f>
        <v>8.2000000000000508</v>
      </c>
      <c r="AG52" s="7">
        <f t="shared" si="439"/>
        <v>-0.19999999999999599</v>
      </c>
      <c r="AH52" s="38">
        <f>[1]公交!AH41-[1]公交!AH43</f>
        <v>8.17999999999995</v>
      </c>
      <c r="AI52" s="7">
        <f t="shared" si="439"/>
        <v>-0.18200000000000499</v>
      </c>
      <c r="AJ52" s="38">
        <f>[1]公交!AJ41-[1]公交!AJ43</f>
        <v>8.1899999999999409</v>
      </c>
      <c r="AK52" s="7">
        <f t="shared" ref="AK52:AO52" si="440">AJ52/BL52-1</f>
        <v>-0.18263473053892801</v>
      </c>
      <c r="AL52" s="38">
        <f>[1]公交!AL41-[1]公交!AL43</f>
        <v>8.2100000000000399</v>
      </c>
      <c r="AM52" s="7">
        <f t="shared" si="440"/>
        <v>-0.173212487411885</v>
      </c>
      <c r="AN52" s="38">
        <f>[1]公交!AN41-[1]公交!AN43</f>
        <v>8.2100000000000399</v>
      </c>
      <c r="AO52" s="7">
        <f t="shared" si="440"/>
        <v>-0.173212487411885</v>
      </c>
      <c r="AP52" s="6">
        <f t="shared" si="14"/>
        <v>105.18</v>
      </c>
      <c r="AQ52" s="7">
        <f t="shared" si="15"/>
        <v>-0.13310805241902299</v>
      </c>
      <c r="AR52" s="33"/>
      <c r="AS52" s="34">
        <f t="shared" si="16"/>
        <v>111.4</v>
      </c>
      <c r="AT52" s="38">
        <v>10.1799999999999</v>
      </c>
      <c r="AU52" s="7"/>
      <c r="AV52" s="38">
        <v>10.15</v>
      </c>
      <c r="AW52" s="7"/>
      <c r="AX52" s="38">
        <v>10.15</v>
      </c>
      <c r="AY52" s="7"/>
      <c r="AZ52" s="38">
        <v>10.16</v>
      </c>
      <c r="BA52" s="7"/>
      <c r="BB52" s="38">
        <v>10.16</v>
      </c>
      <c r="BC52" s="7"/>
      <c r="BD52" s="38">
        <v>10.16</v>
      </c>
      <c r="BE52" s="7"/>
      <c r="BF52" s="38">
        <v>10.24</v>
      </c>
      <c r="BG52" s="7"/>
      <c r="BH52" s="38">
        <v>10.25</v>
      </c>
      <c r="BI52" s="7"/>
      <c r="BJ52" s="38">
        <v>10</v>
      </c>
      <c r="BK52" s="7"/>
      <c r="BL52" s="6">
        <v>10.02</v>
      </c>
      <c r="BM52" s="7"/>
      <c r="BN52" s="6">
        <v>9.9300000000000601</v>
      </c>
      <c r="BO52" s="7"/>
      <c r="BP52" s="6">
        <v>9.9300000000000601</v>
      </c>
      <c r="BQ52" s="7"/>
      <c r="BR52" s="6">
        <f t="shared" si="33"/>
        <v>121.33</v>
      </c>
      <c r="BS52" s="7"/>
      <c r="BT52" s="36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6"/>
    </row>
    <row r="53" spans="1:85" s="23" customFormat="1" ht="27" customHeight="1">
      <c r="A53" s="469"/>
      <c r="B53" s="30" t="s">
        <v>2779</v>
      </c>
      <c r="C53" s="38">
        <f>[1]出租!C41-[1]出租!C43</f>
        <v>125.3</v>
      </c>
      <c r="D53" s="7">
        <f t="shared" ref="D53:H53" si="441">C53/R53-1</f>
        <v>47.945312500001002</v>
      </c>
      <c r="E53" s="38">
        <f>[1]出租!E41-[1]出租!E43</f>
        <v>128.79</v>
      </c>
      <c r="F53" s="7">
        <f t="shared" si="441"/>
        <v>54.512931034484303</v>
      </c>
      <c r="G53" s="38">
        <f>[1]出租!G41-[1]出租!G43</f>
        <v>105.59</v>
      </c>
      <c r="H53" s="7">
        <f t="shared" si="441"/>
        <v>43.9319148936166</v>
      </c>
      <c r="I53" s="38">
        <f>[1]出租!I41-[1]出租!I43</f>
        <v>98.849999999999895</v>
      </c>
      <c r="J53" s="7">
        <f t="shared" ref="J53:N53" si="442">I53/X53-1</f>
        <v>44.763888888889497</v>
      </c>
      <c r="K53" s="38">
        <f>[1]出租!K41-[1]出租!K43</f>
        <v>102.4</v>
      </c>
      <c r="L53" s="7">
        <f t="shared" si="442"/>
        <v>43.912280701754902</v>
      </c>
      <c r="M53" s="38">
        <f>[1]出租!M41-[1]出租!M43</f>
        <v>100.78</v>
      </c>
      <c r="N53" s="7">
        <f t="shared" si="442"/>
        <v>45.657407407408101</v>
      </c>
      <c r="O53" s="31">
        <f t="shared" si="4"/>
        <v>661.71</v>
      </c>
      <c r="P53" s="32">
        <f t="shared" si="5"/>
        <v>46.8459869848163</v>
      </c>
      <c r="Q53" s="7"/>
      <c r="R53" s="38">
        <f>[1]出租!R41-[1]出租!R43</f>
        <v>2.5599999999999499</v>
      </c>
      <c r="S53" s="7">
        <f t="shared" ref="S53:W53" si="443">R53/AT53-1</f>
        <v>-8.2437275985669495E-2</v>
      </c>
      <c r="T53" s="38">
        <f>[1]出租!T41-[1]出租!T43</f>
        <v>2.3199999999999399</v>
      </c>
      <c r="U53" s="7">
        <f t="shared" si="443"/>
        <v>-0.60942760942761598</v>
      </c>
      <c r="V53" s="38">
        <f>[1]出租!V41-[1]出租!V43</f>
        <v>2.3500000000000201</v>
      </c>
      <c r="W53" s="7">
        <f t="shared" si="443"/>
        <v>-8.5603112840436604E-2</v>
      </c>
      <c r="X53" s="38">
        <f>[1]出租!X41-[1]出租!X43</f>
        <v>2.1599999999999699</v>
      </c>
      <c r="Y53" s="7">
        <f t="shared" ref="Y53:AC53" si="444">X53/AZ53-1</f>
        <v>-0.10743801652896499</v>
      </c>
      <c r="Z53" s="38">
        <f>[1]出租!Z41-[1]出租!Z43</f>
        <v>2.2799999999999701</v>
      </c>
      <c r="AA53" s="7">
        <f t="shared" si="444"/>
        <v>-2.1459227467793399E-2</v>
      </c>
      <c r="AB53" s="38">
        <f>[1]出租!AB41-[1]出租!AB43</f>
        <v>2.1599999999999699</v>
      </c>
      <c r="AC53" s="7">
        <f t="shared" si="444"/>
        <v>-8.8607594936722295E-2</v>
      </c>
      <c r="AD53" s="38">
        <f>[1]出租!AD41-[1]出租!AD43</f>
        <v>89.34</v>
      </c>
      <c r="AE53" s="7">
        <f t="shared" ref="AE53:AI53" si="445">AD53/BF53-1</f>
        <v>35.765432098766198</v>
      </c>
      <c r="AF53" s="38">
        <f>[1]出租!AF41-[1]出租!AF43</f>
        <v>138.36000000000001</v>
      </c>
      <c r="AG53" s="7">
        <f t="shared" si="445"/>
        <v>59.684210526316598</v>
      </c>
      <c r="AH53" s="38">
        <f>[1]出租!AH41-[1]出租!AH43</f>
        <v>143.74</v>
      </c>
      <c r="AI53" s="7">
        <f t="shared" si="445"/>
        <v>68.439613526572103</v>
      </c>
      <c r="AJ53" s="38">
        <f>[1]出租!AJ41-[1]出租!AJ43</f>
        <v>113.58</v>
      </c>
      <c r="AK53" s="7">
        <f t="shared" ref="AK53:AO53" si="446">AJ53/BL53-1</f>
        <v>52.829383886255599</v>
      </c>
      <c r="AL53" s="38">
        <f>[1]出租!AL41-[1]出租!AL43</f>
        <v>112.75</v>
      </c>
      <c r="AM53" s="7">
        <f t="shared" si="446"/>
        <v>53.733009708736297</v>
      </c>
      <c r="AN53" s="38">
        <f>[1]出租!AN41-[1]出租!AN43</f>
        <v>116.96</v>
      </c>
      <c r="AO53" s="7">
        <f t="shared" si="446"/>
        <v>52.898617511521699</v>
      </c>
      <c r="AP53" s="6">
        <f t="shared" si="14"/>
        <v>728.56</v>
      </c>
      <c r="AQ53" s="7">
        <f t="shared" si="15"/>
        <v>22.099556119213901</v>
      </c>
      <c r="AR53" s="33"/>
      <c r="AS53" s="34">
        <f t="shared" si="16"/>
        <v>29.369999999999798</v>
      </c>
      <c r="AT53" s="38">
        <v>2.7899999999999601</v>
      </c>
      <c r="AU53" s="7"/>
      <c r="AV53" s="38">
        <v>5.93999999999994</v>
      </c>
      <c r="AW53" s="7"/>
      <c r="AX53" s="38">
        <v>2.5699999999999399</v>
      </c>
      <c r="AY53" s="7"/>
      <c r="AZ53" s="38">
        <v>2.4200000000000701</v>
      </c>
      <c r="BA53" s="7"/>
      <c r="BB53" s="38">
        <v>2.3299999999999299</v>
      </c>
      <c r="BC53" s="7"/>
      <c r="BD53" s="38">
        <v>2.37</v>
      </c>
      <c r="BE53" s="7"/>
      <c r="BF53" s="38">
        <v>2.42999999999995</v>
      </c>
      <c r="BG53" s="7"/>
      <c r="BH53" s="38">
        <v>2.2799999999999701</v>
      </c>
      <c r="BI53" s="7"/>
      <c r="BJ53" s="38">
        <v>2.0699999999999399</v>
      </c>
      <c r="BK53" s="7"/>
      <c r="BL53" s="6">
        <v>2.1100000000000101</v>
      </c>
      <c r="BM53" s="7"/>
      <c r="BN53" s="6">
        <v>2.06000000000006</v>
      </c>
      <c r="BO53" s="7"/>
      <c r="BP53" s="6">
        <v>2.16999999999996</v>
      </c>
      <c r="BQ53" s="7"/>
      <c r="BR53" s="6">
        <f t="shared" si="33"/>
        <v>31.539999999999701</v>
      </c>
      <c r="BS53" s="7"/>
      <c r="BT53" s="36"/>
      <c r="BU53" s="37"/>
      <c r="BV53" s="37"/>
      <c r="BW53" s="37"/>
      <c r="BX53" s="37"/>
      <c r="BY53" s="37"/>
      <c r="BZ53" s="37"/>
      <c r="CA53" s="40"/>
      <c r="CB53" s="37"/>
      <c r="CC53" s="40"/>
      <c r="CD53" s="40"/>
      <c r="CE53" s="40"/>
      <c r="CF53" s="40"/>
      <c r="CG53" s="6"/>
    </row>
    <row r="54" spans="1:85" s="23" customFormat="1" ht="29.1" customHeight="1">
      <c r="A54" s="471"/>
      <c r="B54" s="30" t="s">
        <v>2780</v>
      </c>
      <c r="C54" s="41">
        <f>[1]网约车!C41-[1]网约车!C43</f>
        <v>33.413397540454</v>
      </c>
      <c r="D54" s="7">
        <f t="shared" ref="D54:H54" si="447">C54/R54-1</f>
        <v>17.191416397487899</v>
      </c>
      <c r="E54" s="41">
        <f>[1]网约车!E41-[1]网约车!E43</f>
        <v>33.656271078882</v>
      </c>
      <c r="F54" s="7">
        <f t="shared" si="447"/>
        <v>6.0931947308686496</v>
      </c>
      <c r="G54" s="41">
        <f>[1]网约车!G41-[1]网约车!G43</f>
        <v>36.479235819156003</v>
      </c>
      <c r="H54" s="7">
        <f t="shared" si="447"/>
        <v>5.1117996545906799</v>
      </c>
      <c r="I54" s="41">
        <f>[1]网约车!I41-[1]网约车!I43</f>
        <v>35.349480107193997</v>
      </c>
      <c r="J54" s="7">
        <f t="shared" ref="J54:N54" si="448">I54/X54-1</f>
        <v>2.8972531365666701</v>
      </c>
      <c r="K54" s="41">
        <f>[1]网约车!K41-[1]网约车!K43</f>
        <v>38.439332192114001</v>
      </c>
      <c r="L54" s="7">
        <f t="shared" si="448"/>
        <v>3.8239312270800299</v>
      </c>
      <c r="M54" s="41">
        <f>[1]网约车!M41-[1]网约车!M43</f>
        <v>41.422308776165998</v>
      </c>
      <c r="N54" s="7">
        <f t="shared" si="448"/>
        <v>5.5565749526804602</v>
      </c>
      <c r="O54" s="31">
        <f t="shared" si="4"/>
        <v>218.76002551396601</v>
      </c>
      <c r="P54" s="32">
        <f t="shared" si="5"/>
        <v>5.0924416125121104</v>
      </c>
      <c r="Q54" s="7"/>
      <c r="R54" s="41">
        <f>[1]网约车!R41-[1]网约车!R43</f>
        <v>1.8367672318835</v>
      </c>
      <c r="S54" s="7">
        <f t="shared" ref="S54:W54" si="449">R54/AT54-1</f>
        <v>-0.64043547033451698</v>
      </c>
      <c r="T54" s="41">
        <f>[1]网约车!T41-[1]网约车!T43</f>
        <v>4.7448677719807097</v>
      </c>
      <c r="U54" s="7">
        <f t="shared" si="449"/>
        <v>1.2635890299449299</v>
      </c>
      <c r="V54" s="41">
        <f>[1]网约车!V41-[1]网约车!V43</f>
        <v>5.9686570046116998</v>
      </c>
      <c r="W54" s="7">
        <f t="shared" si="449"/>
        <v>0.371056163286545</v>
      </c>
      <c r="X54" s="41">
        <f>[1]网约车!X41-[1]网约车!X43</f>
        <v>9.0703577285040105</v>
      </c>
      <c r="Y54" s="7">
        <f t="shared" ref="Y54:AC54" si="450">X54/AZ54-1</f>
        <v>0.896605293391739</v>
      </c>
      <c r="Z54" s="41">
        <f>[1]网约车!Z41-[1]网约车!Z43</f>
        <v>7.9684660461840098</v>
      </c>
      <c r="AA54" s="7">
        <f t="shared" si="450"/>
        <v>0.47777648894924202</v>
      </c>
      <c r="AB54" s="41">
        <f>[1]网约车!AB41-[1]网约车!AB43</f>
        <v>6.3176748645619796</v>
      </c>
      <c r="AC54" s="7">
        <f t="shared" si="450"/>
        <v>0.94578873358086402</v>
      </c>
      <c r="AD54" s="41">
        <f>[1]网约车!AD41-[1]网约车!AD43</f>
        <v>24.949779123069</v>
      </c>
      <c r="AE54" s="7">
        <f t="shared" ref="AE54:AI54" si="451">AD54/BF54-1</f>
        <v>5.7090006085432599</v>
      </c>
      <c r="AF54" s="41">
        <f>[1]网约车!AF41-[1]网约车!AF43</f>
        <v>33.365483096566997</v>
      </c>
      <c r="AG54" s="7">
        <f t="shared" si="451"/>
        <v>16.211389242719299</v>
      </c>
      <c r="AH54" s="41">
        <f>[1]网约车!AH41-[1]网约车!AH43</f>
        <v>31.383456935656401</v>
      </c>
      <c r="AI54" s="7">
        <f t="shared" si="451"/>
        <v>8.0234978743165293</v>
      </c>
      <c r="AJ54" s="41">
        <f>[1]网约车!AJ41-[1]网约车!AJ43</f>
        <v>26.008751919792001</v>
      </c>
      <c r="AK54" s="7">
        <f t="shared" ref="AK54:AO54" si="452">AJ54/BL54-1</f>
        <v>5.9490143698004898</v>
      </c>
      <c r="AL54" s="41">
        <f>[1]网约车!AL41-[1]网约车!AL43</f>
        <v>24.267096121931001</v>
      </c>
      <c r="AM54" s="7">
        <f t="shared" si="452"/>
        <v>6.2686506875904104</v>
      </c>
      <c r="AN54" s="41">
        <f>[1]网约车!AN41-[1]网约车!AN43</f>
        <v>30.987033805199001</v>
      </c>
      <c r="AO54" s="7">
        <f t="shared" si="452"/>
        <v>8.5062325088624604</v>
      </c>
      <c r="AP54" s="6">
        <f t="shared" si="14"/>
        <v>206.86839164994001</v>
      </c>
      <c r="AQ54" s="7">
        <f t="shared" si="15"/>
        <v>3.6533591388217701</v>
      </c>
      <c r="AR54" s="33"/>
      <c r="AS54" s="34">
        <f t="shared" si="16"/>
        <v>41.1960570335632</v>
      </c>
      <c r="AT54" s="41">
        <v>5.1083104153580301</v>
      </c>
      <c r="AU54" s="7"/>
      <c r="AV54" s="41">
        <v>2.09617015686639</v>
      </c>
      <c r="AW54" s="7"/>
      <c r="AX54" s="41">
        <v>4.3533278682795098</v>
      </c>
      <c r="AY54" s="7"/>
      <c r="AZ54" s="41">
        <v>4.7824171745736797</v>
      </c>
      <c r="BA54" s="7"/>
      <c r="BB54" s="41">
        <v>5.3921997715973298</v>
      </c>
      <c r="BC54" s="7"/>
      <c r="BD54" s="41">
        <v>3.2468452281227198</v>
      </c>
      <c r="BE54" s="7"/>
      <c r="BF54" s="41">
        <v>3.7188518199413898</v>
      </c>
      <c r="BG54" s="7"/>
      <c r="BH54" s="41">
        <v>1.9385700146594</v>
      </c>
      <c r="BI54" s="7"/>
      <c r="BJ54" s="41">
        <v>3.4779702253804201</v>
      </c>
      <c r="BK54" s="7"/>
      <c r="BL54" s="41">
        <v>3.7427972566616998</v>
      </c>
      <c r="BM54" s="7"/>
      <c r="BN54" s="41">
        <v>3.3385971021226299</v>
      </c>
      <c r="BO54" s="7"/>
      <c r="BP54" s="41">
        <v>3.2596545241567001</v>
      </c>
      <c r="BQ54" s="7"/>
      <c r="BR54" s="6">
        <f t="shared" si="33"/>
        <v>44.455711557719901</v>
      </c>
      <c r="BS54" s="7"/>
      <c r="BT54" s="36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6"/>
    </row>
    <row r="55" spans="1:85" s="24" customFormat="1" ht="27" customHeight="1">
      <c r="A55" s="472" t="s">
        <v>2661</v>
      </c>
      <c r="B55" s="30" t="s">
        <v>2776</v>
      </c>
      <c r="C55" s="6">
        <f t="shared" ref="C55:G55" si="453">C56+C57+C58+C59</f>
        <v>419.82534005515402</v>
      </c>
      <c r="D55" s="7">
        <f t="shared" ref="D55:H55" si="454">C55/R55-1</f>
        <v>5.22878969743878E-2</v>
      </c>
      <c r="E55" s="6">
        <f t="shared" si="453"/>
        <v>428.94346249185497</v>
      </c>
      <c r="F55" s="7">
        <f t="shared" si="454"/>
        <v>4.7366785298590598E-2</v>
      </c>
      <c r="G55" s="6">
        <f t="shared" si="453"/>
        <v>437.659470083526</v>
      </c>
      <c r="H55" s="7">
        <f t="shared" si="454"/>
        <v>8.9262274201932695E-2</v>
      </c>
      <c r="I55" s="6">
        <f t="shared" ref="I55:M55" si="455">I56+I57+I58+I59</f>
        <v>445.04645462841302</v>
      </c>
      <c r="J55" s="7">
        <f t="shared" ref="J55:N55" si="456">I55/X55-1</f>
        <v>0.1123396332653</v>
      </c>
      <c r="K55" s="6">
        <f t="shared" si="455"/>
        <v>456.70805851306699</v>
      </c>
      <c r="L55" s="7">
        <f t="shared" si="456"/>
        <v>0.15163410374220801</v>
      </c>
      <c r="M55" s="6">
        <f t="shared" si="455"/>
        <v>441.79828390538199</v>
      </c>
      <c r="N55" s="7">
        <f t="shared" si="456"/>
        <v>0.117757809018602</v>
      </c>
      <c r="O55" s="31">
        <f t="shared" si="4"/>
        <v>2629.9810696773998</v>
      </c>
      <c r="P55" s="32">
        <f t="shared" si="5"/>
        <v>9.4807837851600199E-2</v>
      </c>
      <c r="Q55" s="7"/>
      <c r="R55" s="6">
        <f t="shared" ref="R55:V55" si="457">R56+R57+R58+R59</f>
        <v>398.96433405940098</v>
      </c>
      <c r="S55" s="7">
        <f t="shared" ref="S55:W55" si="458">R55/AT55-1</f>
        <v>0.12648784500764099</v>
      </c>
      <c r="T55" s="6">
        <f t="shared" si="457"/>
        <v>409.54464903101598</v>
      </c>
      <c r="U55" s="7">
        <f t="shared" si="458"/>
        <v>0.23283746707698899</v>
      </c>
      <c r="V55" s="6">
        <f t="shared" si="457"/>
        <v>401.79438914671402</v>
      </c>
      <c r="W55" s="7">
        <f t="shared" si="458"/>
        <v>0.20343507472972999</v>
      </c>
      <c r="X55" s="6">
        <f t="shared" ref="X55:AB55" si="459">X56+X57+X58+X59</f>
        <v>400.09943125191802</v>
      </c>
      <c r="Y55" s="7">
        <f t="shared" ref="Y55:AC55" si="460">X55/AZ55-1</f>
        <v>0.147032195753173</v>
      </c>
      <c r="Z55" s="6">
        <f t="shared" si="459"/>
        <v>396.57392658745101</v>
      </c>
      <c r="AA55" s="7">
        <f t="shared" si="460"/>
        <v>0.155286463596122</v>
      </c>
      <c r="AB55" s="6">
        <f t="shared" si="459"/>
        <v>395.25403476562002</v>
      </c>
      <c r="AC55" s="7">
        <f t="shared" si="460"/>
        <v>0.16889326696975801</v>
      </c>
      <c r="AD55" s="6">
        <f t="shared" ref="AD55:AH55" si="461">AD56+AD57+AD58+AD59</f>
        <v>410.74561537187998</v>
      </c>
      <c r="AE55" s="7">
        <f t="shared" ref="AE55:AI55" si="462">AD55/BF55-1</f>
        <v>0.23239747326674101</v>
      </c>
      <c r="AF55" s="6">
        <f t="shared" si="461"/>
        <v>420.83447923965201</v>
      </c>
      <c r="AG55" s="7">
        <f t="shared" si="462"/>
        <v>0.119411220954224</v>
      </c>
      <c r="AH55" s="6">
        <f t="shared" si="461"/>
        <v>429.51711033367201</v>
      </c>
      <c r="AI55" s="7">
        <f t="shared" si="462"/>
        <v>1.53923227769521E-2</v>
      </c>
      <c r="AJ55" s="6">
        <f t="shared" ref="AJ55:AN55" si="463">AJ56+AJ57+AJ58+AJ59</f>
        <v>469.45020275849203</v>
      </c>
      <c r="AK55" s="7">
        <f t="shared" ref="AK55:AO55" si="464">AJ55/BL55-1</f>
        <v>5.9048808300482099E-2</v>
      </c>
      <c r="AL55" s="6">
        <f t="shared" si="463"/>
        <v>428.84099968152498</v>
      </c>
      <c r="AM55" s="7">
        <f t="shared" si="464"/>
        <v>6.0719149420100899E-2</v>
      </c>
      <c r="AN55" s="6">
        <f t="shared" si="463"/>
        <v>416.91677545150901</v>
      </c>
      <c r="AO55" s="7">
        <f t="shared" si="464"/>
        <v>5.99715973784287E-2</v>
      </c>
      <c r="AP55" s="6">
        <f t="shared" si="14"/>
        <v>4978.5359476788499</v>
      </c>
      <c r="AQ55" s="7">
        <f t="shared" si="15"/>
        <v>0.12544979214354299</v>
      </c>
      <c r="AR55" s="33"/>
      <c r="AS55" s="34">
        <f t="shared" si="16"/>
        <v>4030.2684135774002</v>
      </c>
      <c r="AT55" s="34">
        <f t="shared" ref="AT55:AX55" si="465">AT56+AT57+AT58+AT59</f>
        <v>354.16656808817498</v>
      </c>
      <c r="AU55" s="33"/>
      <c r="AV55" s="34">
        <f t="shared" si="465"/>
        <v>332.19678989967002</v>
      </c>
      <c r="AW55" s="33"/>
      <c r="AX55" s="34">
        <f t="shared" si="465"/>
        <v>333.87292558092503</v>
      </c>
      <c r="AY55" s="33"/>
      <c r="AZ55" s="34">
        <f t="shared" ref="AZ55:BD55" si="466">AZ56+AZ57+AZ58+AZ59</f>
        <v>348.81272969779297</v>
      </c>
      <c r="BA55" s="33"/>
      <c r="BB55" s="34">
        <f t="shared" si="466"/>
        <v>343.26891129063699</v>
      </c>
      <c r="BC55" s="33"/>
      <c r="BD55" s="34">
        <f t="shared" si="466"/>
        <v>338.143820256813</v>
      </c>
      <c r="BE55" s="33"/>
      <c r="BF55" s="34">
        <f t="shared" ref="BF55:BJ55" si="467">BF56+BF57+BF58+BF59</f>
        <v>333.28988762295</v>
      </c>
      <c r="BG55" s="33"/>
      <c r="BH55" s="34">
        <f t="shared" si="467"/>
        <v>375.94270216526701</v>
      </c>
      <c r="BI55" s="33"/>
      <c r="BJ55" s="34">
        <f t="shared" si="467"/>
        <v>423.00606445300298</v>
      </c>
      <c r="BK55" s="33"/>
      <c r="BL55" s="34">
        <f t="shared" ref="BL55:BP55" si="468">BL56+BL57+BL58+BL59</f>
        <v>443.27532317594199</v>
      </c>
      <c r="BM55" s="33"/>
      <c r="BN55" s="34">
        <f t="shared" si="468"/>
        <v>404.29269134621899</v>
      </c>
      <c r="BO55" s="33"/>
      <c r="BP55" s="34">
        <f t="shared" si="468"/>
        <v>393.32825189150998</v>
      </c>
      <c r="BQ55" s="33"/>
      <c r="BR55" s="34">
        <f t="shared" si="33"/>
        <v>4423.59666546891</v>
      </c>
      <c r="BS55" s="33"/>
      <c r="BT55" s="35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</row>
    <row r="56" spans="1:85" ht="27" customHeight="1">
      <c r="A56" s="468"/>
      <c r="B56" s="30" t="s">
        <v>2777</v>
      </c>
      <c r="C56" s="38">
        <f>[1]班线包车!C38</f>
        <v>136.70240000000001</v>
      </c>
      <c r="D56" s="7">
        <f t="shared" ref="D56:H56" si="469">C56/R56-1</f>
        <v>-0.179455905382783</v>
      </c>
      <c r="E56" s="38">
        <f>[1]班线包车!E38</f>
        <v>146.6421</v>
      </c>
      <c r="F56" s="7">
        <f t="shared" si="469"/>
        <v>-9.7932915565294001E-2</v>
      </c>
      <c r="G56" s="38">
        <f>[1]班线包车!G38</f>
        <v>136.57079999999999</v>
      </c>
      <c r="H56" s="7">
        <f t="shared" si="469"/>
        <v>-0.126736589567323</v>
      </c>
      <c r="I56" s="38">
        <f>[1]班线包车!I38</f>
        <v>136.31219999999999</v>
      </c>
      <c r="J56" s="7">
        <f t="shared" ref="J56:N56" si="470">I56/X56-1</f>
        <v>-0.14017110514394099</v>
      </c>
      <c r="K56" s="38">
        <f>[1]班线包车!K38</f>
        <v>142.73339999999999</v>
      </c>
      <c r="L56" s="7">
        <f t="shared" si="470"/>
        <v>-7.27924697445093E-2</v>
      </c>
      <c r="M56" s="38">
        <f>[1]班线包车!M38</f>
        <v>133.5838</v>
      </c>
      <c r="N56" s="7">
        <f t="shared" si="470"/>
        <v>-0.112367561605241</v>
      </c>
      <c r="O56" s="31">
        <f t="shared" si="4"/>
        <v>832.54470000000003</v>
      </c>
      <c r="P56" s="32">
        <f t="shared" si="5"/>
        <v>-0.122270579383122</v>
      </c>
      <c r="Q56" s="7"/>
      <c r="R56" s="38">
        <f>[1]班线包车!R38</f>
        <v>166.59970000000001</v>
      </c>
      <c r="S56" s="7">
        <f t="shared" ref="S56:W56" si="471">R56/AT56-1</f>
        <v>0.103277853677014</v>
      </c>
      <c r="T56" s="38">
        <f>[1]班线包车!T38</f>
        <v>162.56229999999999</v>
      </c>
      <c r="U56" s="7">
        <f t="shared" si="471"/>
        <v>7.1770558900395895E-2</v>
      </c>
      <c r="V56" s="38">
        <f>[1]班线包车!V38</f>
        <v>156.3913</v>
      </c>
      <c r="W56" s="7">
        <f t="shared" si="471"/>
        <v>0.12775491455194801</v>
      </c>
      <c r="X56" s="38">
        <f>[1]班线包车!X38</f>
        <v>158.5341</v>
      </c>
      <c r="Y56" s="7">
        <f t="shared" ref="Y56:AC56" si="472">X56/AZ56-1</f>
        <v>0.124477336902515</v>
      </c>
      <c r="Z56" s="38">
        <f>[1]班线包车!Z38</f>
        <v>153.93899999999999</v>
      </c>
      <c r="AA56" s="7">
        <f t="shared" si="472"/>
        <v>0.103384359994925</v>
      </c>
      <c r="AB56" s="38">
        <f>[1]班线包车!AB38</f>
        <v>150.49449999999999</v>
      </c>
      <c r="AC56" s="7">
        <f t="shared" si="472"/>
        <v>0.11309042174725301</v>
      </c>
      <c r="AD56" s="38">
        <f>[1]班线包车!AD38</f>
        <v>145.77170000000001</v>
      </c>
      <c r="AE56" s="7">
        <f t="shared" ref="AE56:AI56" si="473">AD56/BF56-1</f>
        <v>0.11315704670516399</v>
      </c>
      <c r="AF56" s="38">
        <f>[1]班线包车!AF38</f>
        <v>146.7911</v>
      </c>
      <c r="AG56" s="7">
        <f t="shared" si="473"/>
        <v>-6.1248908827545301E-2</v>
      </c>
      <c r="AH56" s="38">
        <f>[1]班线包车!AH38</f>
        <v>151.28370000000001</v>
      </c>
      <c r="AI56" s="7">
        <f t="shared" si="473"/>
        <v>-0.188739477412567</v>
      </c>
      <c r="AJ56" s="38">
        <f>[1]班线包车!AJ38</f>
        <v>156.92259999999999</v>
      </c>
      <c r="AK56" s="7">
        <f t="shared" ref="AK56:AO56" si="474">AJ56/BL56-1</f>
        <v>-0.22621305317305601</v>
      </c>
      <c r="AL56" s="38">
        <f>[1]班线包车!AL38</f>
        <v>149.90790000000001</v>
      </c>
      <c r="AM56" s="7">
        <f t="shared" si="474"/>
        <v>-0.136593600646916</v>
      </c>
      <c r="AN56" s="38">
        <f>[1]班线包车!AN38</f>
        <v>145.35669999999999</v>
      </c>
      <c r="AO56" s="7">
        <f t="shared" si="474"/>
        <v>-0.110390357528866</v>
      </c>
      <c r="AP56" s="6">
        <f t="shared" si="14"/>
        <v>1844.5545999999999</v>
      </c>
      <c r="AQ56" s="7">
        <f t="shared" si="15"/>
        <v>-1.3964300523666E-2</v>
      </c>
      <c r="AR56" s="33"/>
      <c r="AS56" s="34">
        <f t="shared" si="16"/>
        <v>1707.2835</v>
      </c>
      <c r="AT56" s="39">
        <v>151.0043</v>
      </c>
      <c r="AU56" s="7"/>
      <c r="AV56" s="38">
        <v>151.6764</v>
      </c>
      <c r="AW56" s="7"/>
      <c r="AX56" s="38">
        <v>138.67490000000001</v>
      </c>
      <c r="AY56" s="7"/>
      <c r="AZ56" s="39">
        <v>140.9847</v>
      </c>
      <c r="BA56" s="7"/>
      <c r="BB56" s="39">
        <v>139.5153</v>
      </c>
      <c r="BC56" s="7"/>
      <c r="BD56" s="39">
        <v>135.20419999999999</v>
      </c>
      <c r="BE56" s="7"/>
      <c r="BF56" s="39">
        <v>130.95339999999999</v>
      </c>
      <c r="BG56" s="7"/>
      <c r="BH56" s="39">
        <v>156.36850000000001</v>
      </c>
      <c r="BI56" s="7"/>
      <c r="BJ56" s="39">
        <v>186.47980000000001</v>
      </c>
      <c r="BK56" s="7"/>
      <c r="BL56" s="39">
        <v>202.79820000000001</v>
      </c>
      <c r="BM56" s="7"/>
      <c r="BN56" s="39">
        <v>173.62379999999999</v>
      </c>
      <c r="BO56" s="7"/>
      <c r="BP56" s="39">
        <v>163.3938</v>
      </c>
      <c r="BQ56" s="7"/>
      <c r="BR56" s="6">
        <f t="shared" si="33"/>
        <v>1870.6773000000001</v>
      </c>
      <c r="BS56" s="7"/>
      <c r="BT56" s="36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6"/>
    </row>
    <row r="57" spans="1:85" ht="27" customHeight="1">
      <c r="A57" s="468"/>
      <c r="B57" s="30" t="s">
        <v>2778</v>
      </c>
      <c r="C57" s="38">
        <f>[1]公交!C45-[1]公交!C47</f>
        <v>239.64</v>
      </c>
      <c r="D57" s="7">
        <f t="shared" ref="D57:H57" si="475">C57/R57-1</f>
        <v>0.13594994311717901</v>
      </c>
      <c r="E57" s="38">
        <f>[1]公交!E45-[1]公交!E47</f>
        <v>237.26</v>
      </c>
      <c r="F57" s="7">
        <f t="shared" si="475"/>
        <v>5.7025750690546502E-2</v>
      </c>
      <c r="G57" s="38">
        <f>[1]公交!G45-[1]公交!G47</f>
        <v>256.38</v>
      </c>
      <c r="H57" s="7">
        <f t="shared" si="475"/>
        <v>0.12595520421607401</v>
      </c>
      <c r="I57" s="38">
        <f>[1]公交!I45-[1]公交!I47</f>
        <v>262.69</v>
      </c>
      <c r="J57" s="7">
        <f t="shared" ref="J57:N57" si="476">I57/X57-1</f>
        <v>0.17978083176143</v>
      </c>
      <c r="K57" s="38">
        <f>[1]公交!K45-[1]公交!K47</f>
        <v>263.69</v>
      </c>
      <c r="L57" s="7">
        <f t="shared" si="476"/>
        <v>0.169720090493723</v>
      </c>
      <c r="M57" s="38">
        <f>[1]公交!M45-[1]公交!M47</f>
        <v>256.98</v>
      </c>
      <c r="N57" s="7">
        <f t="shared" si="476"/>
        <v>0.13316870976276499</v>
      </c>
      <c r="O57" s="31">
        <f t="shared" si="4"/>
        <v>1516.64</v>
      </c>
      <c r="P57" s="32">
        <f t="shared" si="5"/>
        <v>0.133521177288321</v>
      </c>
      <c r="Q57" s="7"/>
      <c r="R57" s="38">
        <f>[1]公交!R45-[1]公交!R47</f>
        <v>210.96</v>
      </c>
      <c r="S57" s="7">
        <f t="shared" ref="S57:W57" si="477">R57/AT57-1</f>
        <v>0.168559242231208</v>
      </c>
      <c r="T57" s="38">
        <f>[1]公交!T45-[1]公交!T47</f>
        <v>224.46</v>
      </c>
      <c r="U57" s="7">
        <f t="shared" si="477"/>
        <v>0.35707376058041101</v>
      </c>
      <c r="V57" s="38">
        <f>[1]公交!V45-[1]公交!V47</f>
        <v>227.7</v>
      </c>
      <c r="W57" s="7">
        <f t="shared" si="477"/>
        <v>0.315044758879584</v>
      </c>
      <c r="X57" s="38">
        <f>[1]公交!X45-[1]公交!X47</f>
        <v>222.66</v>
      </c>
      <c r="Y57" s="7">
        <f t="shared" ref="Y57:AC57" si="478">X57/AZ57-1</f>
        <v>0.19767629498144301</v>
      </c>
      <c r="Z57" s="38">
        <f>[1]公交!Z45-[1]公交!Z47</f>
        <v>225.43</v>
      </c>
      <c r="AA57" s="7">
        <f t="shared" si="478"/>
        <v>0.21860641115735999</v>
      </c>
      <c r="AB57" s="38">
        <f>[1]公交!AB45-[1]公交!AB47</f>
        <v>226.78</v>
      </c>
      <c r="AC57" s="7">
        <f t="shared" si="478"/>
        <v>0.229159891598916</v>
      </c>
      <c r="AD57" s="38">
        <f>[1]公交!AD45-[1]公交!AD47</f>
        <v>224.32</v>
      </c>
      <c r="AE57" s="7">
        <f t="shared" ref="AE57:AI57" si="479">AD57/BF57-1</f>
        <v>0.22358588337969801</v>
      </c>
      <c r="AF57" s="38">
        <f>[1]公交!AF45-[1]公交!AF47</f>
        <v>231.92</v>
      </c>
      <c r="AG57" s="7">
        <f t="shared" si="479"/>
        <v>0.152340256384776</v>
      </c>
      <c r="AH57" s="38">
        <f>[1]公交!AH45-[1]公交!AH47</f>
        <v>236.7</v>
      </c>
      <c r="AI57" s="7">
        <f t="shared" si="479"/>
        <v>9.0080132633323803E-2</v>
      </c>
      <c r="AJ57" s="38">
        <f>[1]公交!AJ45-[1]公交!AJ47</f>
        <v>251.69</v>
      </c>
      <c r="AK57" s="7">
        <f t="shared" ref="AK57:AO57" si="480">AJ57/BL57-1</f>
        <v>0.14378550329470599</v>
      </c>
      <c r="AL57" s="38">
        <f>[1]公交!AL45-[1]公交!AL47</f>
        <v>240.85</v>
      </c>
      <c r="AM57" s="7">
        <f t="shared" si="480"/>
        <v>0.138340107760658</v>
      </c>
      <c r="AN57" s="38">
        <f>[1]公交!AN45-[1]公交!AN47</f>
        <v>235.23</v>
      </c>
      <c r="AO57" s="7">
        <f t="shared" si="480"/>
        <v>0.120836708438557</v>
      </c>
      <c r="AP57" s="6">
        <f t="shared" si="14"/>
        <v>2758.7</v>
      </c>
      <c r="AQ57" s="7">
        <f t="shared" si="15"/>
        <v>0.19026970587347</v>
      </c>
      <c r="AR57" s="33"/>
      <c r="AS57" s="34">
        <f t="shared" si="16"/>
        <v>2107.84</v>
      </c>
      <c r="AT57" s="38">
        <v>180.53</v>
      </c>
      <c r="AU57" s="7"/>
      <c r="AV57" s="38">
        <v>165.4</v>
      </c>
      <c r="AW57" s="7"/>
      <c r="AX57" s="38">
        <v>173.15</v>
      </c>
      <c r="AY57" s="7"/>
      <c r="AZ57" s="38">
        <v>185.91</v>
      </c>
      <c r="BA57" s="7"/>
      <c r="BB57" s="38">
        <v>184.99</v>
      </c>
      <c r="BC57" s="7"/>
      <c r="BD57" s="38">
        <v>184.5</v>
      </c>
      <c r="BE57" s="7"/>
      <c r="BF57" s="38">
        <v>183.33</v>
      </c>
      <c r="BG57" s="7"/>
      <c r="BH57" s="38">
        <v>201.26</v>
      </c>
      <c r="BI57" s="7"/>
      <c r="BJ57" s="38">
        <v>217.14</v>
      </c>
      <c r="BK57" s="7"/>
      <c r="BL57" s="6">
        <v>220.05</v>
      </c>
      <c r="BM57" s="7"/>
      <c r="BN57" s="6">
        <v>211.58</v>
      </c>
      <c r="BO57" s="7"/>
      <c r="BP57" s="6">
        <v>209.87</v>
      </c>
      <c r="BQ57" s="7"/>
      <c r="BR57" s="6">
        <f t="shared" si="33"/>
        <v>2317.71</v>
      </c>
      <c r="BS57" s="7"/>
      <c r="BT57" s="36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6"/>
    </row>
    <row r="58" spans="1:85" ht="27" customHeight="1">
      <c r="A58" s="469"/>
      <c r="B58" s="30" t="s">
        <v>2779</v>
      </c>
      <c r="C58" s="38">
        <f>[1]出租!C45-[1]出租!C47</f>
        <v>26.18</v>
      </c>
      <c r="D58" s="7">
        <f t="shared" ref="D58:H58" si="481">C58/R58-1</f>
        <v>0.45363686840644202</v>
      </c>
      <c r="E58" s="38">
        <f>[1]出租!E45-[1]出租!E47</f>
        <v>27.18</v>
      </c>
      <c r="F58" s="7">
        <f t="shared" si="481"/>
        <v>0.52525252525252597</v>
      </c>
      <c r="G58" s="38">
        <f>[1]出租!G45-[1]出租!G47</f>
        <v>26</v>
      </c>
      <c r="H58" s="7">
        <f t="shared" si="481"/>
        <v>1.08</v>
      </c>
      <c r="I58" s="38">
        <f>[1]出租!I45-[1]出租!I47</f>
        <v>27.76</v>
      </c>
      <c r="J58" s="7">
        <f t="shared" ref="J58:N58" si="482">I58/X58-1</f>
        <v>1.2532467532467499</v>
      </c>
      <c r="K58" s="38">
        <f>[1]出租!K45-[1]出租!K47</f>
        <v>29.87</v>
      </c>
      <c r="L58" s="7">
        <f t="shared" si="482"/>
        <v>1.6789237668161401</v>
      </c>
      <c r="M58" s="38">
        <f>[1]出租!M45-[1]出租!M47</f>
        <v>29.9</v>
      </c>
      <c r="N58" s="7">
        <f t="shared" si="482"/>
        <v>1.48545303408147</v>
      </c>
      <c r="O58" s="31">
        <f t="shared" si="4"/>
        <v>166.89</v>
      </c>
      <c r="P58" s="32">
        <f t="shared" si="5"/>
        <v>0.99081474412501602</v>
      </c>
      <c r="Q58" s="7"/>
      <c r="R58" s="38">
        <f>[1]出租!R45-[1]出租!R47</f>
        <v>18.010000000000002</v>
      </c>
      <c r="S58" s="7">
        <f t="shared" ref="S58:W58" si="483">R58/AT58-1</f>
        <v>0.104907975460115</v>
      </c>
      <c r="T58" s="38">
        <f>[1]出租!T45-[1]出租!T47</f>
        <v>17.82</v>
      </c>
      <c r="U58" s="7">
        <f t="shared" si="483"/>
        <v>0.57838795394154097</v>
      </c>
      <c r="V58" s="38">
        <f>[1]出租!V45-[1]出租!V47</f>
        <v>12.5</v>
      </c>
      <c r="W58" s="7">
        <f t="shared" si="483"/>
        <v>-0.22311995027967199</v>
      </c>
      <c r="X58" s="38">
        <f>[1]出租!X45-[1]出租!X47</f>
        <v>12.32</v>
      </c>
      <c r="Y58" s="7">
        <f t="shared" ref="Y58:AC58" si="484">X58/AZ58-1</f>
        <v>-0.195822454308094</v>
      </c>
      <c r="Z58" s="38">
        <f>[1]出租!Z45-[1]出租!Z47</f>
        <v>11.15</v>
      </c>
      <c r="AA58" s="7">
        <f t="shared" si="484"/>
        <v>-5.1063829787231098E-2</v>
      </c>
      <c r="AB58" s="38">
        <f>[1]出租!AB45-[1]出租!AB47</f>
        <v>12.03</v>
      </c>
      <c r="AC58" s="7">
        <f t="shared" si="484"/>
        <v>-7.7453987730063401E-2</v>
      </c>
      <c r="AD58" s="38">
        <f>[1]出租!AD45-[1]出租!AD47</f>
        <v>29.04</v>
      </c>
      <c r="AE58" s="7">
        <f t="shared" ref="AE58:AI58" si="485">AD58/BF58-1</f>
        <v>1.21848739495798</v>
      </c>
      <c r="AF58" s="38">
        <f>[1]出租!AF45-[1]出租!AF47</f>
        <v>29.31</v>
      </c>
      <c r="AG58" s="7">
        <f t="shared" si="485"/>
        <v>1.1840536512667701</v>
      </c>
      <c r="AH58" s="38">
        <f>[1]出租!AH45-[1]出租!AH47</f>
        <v>29.86</v>
      </c>
      <c r="AI58" s="7">
        <f t="shared" si="485"/>
        <v>1.2085798816568001</v>
      </c>
      <c r="AJ58" s="38">
        <f>[1]出租!AJ45-[1]出租!AJ47</f>
        <v>44.85</v>
      </c>
      <c r="AK58" s="7">
        <f t="shared" ref="AK58:AO58" si="486">AJ58/BL58-1</f>
        <v>2.1562280084447498</v>
      </c>
      <c r="AL58" s="38">
        <f>[1]出租!AL45-[1]出租!AL47</f>
        <v>27.6</v>
      </c>
      <c r="AM58" s="7">
        <f t="shared" si="486"/>
        <v>1.12798766383963</v>
      </c>
      <c r="AN58" s="38">
        <f>[1]出租!AN45-[1]出租!AN47</f>
        <v>23.8</v>
      </c>
      <c r="AO58" s="7">
        <f t="shared" si="486"/>
        <v>0.83217859892224899</v>
      </c>
      <c r="AP58" s="6">
        <f t="shared" si="14"/>
        <v>268.29000000000002</v>
      </c>
      <c r="AQ58" s="7">
        <f t="shared" si="15"/>
        <v>0.63601439112140901</v>
      </c>
      <c r="AR58" s="33"/>
      <c r="AS58" s="34">
        <f t="shared" si="16"/>
        <v>151</v>
      </c>
      <c r="AT58" s="38">
        <v>16.3000000000001</v>
      </c>
      <c r="AU58" s="7"/>
      <c r="AV58" s="38">
        <v>11.29</v>
      </c>
      <c r="AW58" s="7"/>
      <c r="AX58" s="38">
        <v>16.0899999999999</v>
      </c>
      <c r="AY58" s="7"/>
      <c r="AZ58" s="38">
        <v>15.32</v>
      </c>
      <c r="BA58" s="7"/>
      <c r="BB58" s="38">
        <v>11.75</v>
      </c>
      <c r="BC58" s="7"/>
      <c r="BD58" s="38">
        <v>13.04</v>
      </c>
      <c r="BE58" s="7"/>
      <c r="BF58" s="38">
        <v>13.09</v>
      </c>
      <c r="BG58" s="7"/>
      <c r="BH58" s="38">
        <v>13.42</v>
      </c>
      <c r="BI58" s="7"/>
      <c r="BJ58" s="38">
        <v>13.52</v>
      </c>
      <c r="BK58" s="7"/>
      <c r="BL58" s="6">
        <v>14.21</v>
      </c>
      <c r="BM58" s="7"/>
      <c r="BN58" s="6">
        <v>12.97</v>
      </c>
      <c r="BO58" s="7"/>
      <c r="BP58" s="6">
        <v>12.99</v>
      </c>
      <c r="BQ58" s="7"/>
      <c r="BR58" s="6">
        <f t="shared" si="33"/>
        <v>163.99</v>
      </c>
      <c r="BS58" s="7"/>
      <c r="BT58" s="36"/>
      <c r="BU58" s="42"/>
      <c r="BV58" s="42"/>
      <c r="BW58" s="42"/>
      <c r="BX58" s="42"/>
      <c r="BY58" s="42"/>
      <c r="BZ58" s="42"/>
      <c r="CA58" s="8"/>
      <c r="CB58" s="42"/>
      <c r="CC58" s="8"/>
      <c r="CD58" s="8"/>
      <c r="CE58" s="8"/>
      <c r="CF58" s="8"/>
      <c r="CG58" s="6"/>
    </row>
    <row r="59" spans="1:85" ht="27" customHeight="1">
      <c r="A59" s="471"/>
      <c r="B59" s="30" t="s">
        <v>2780</v>
      </c>
      <c r="C59" s="41">
        <f>[1]网约车!C45-[1]网约车!C47</f>
        <v>17.302940055154</v>
      </c>
      <c r="D59" s="7">
        <f t="shared" ref="D59:H59" si="487">C59/R59-1</f>
        <v>4.0971444203937901</v>
      </c>
      <c r="E59" s="41">
        <f>[1]网约车!E45-[1]网约车!E47</f>
        <v>17.861362491855001</v>
      </c>
      <c r="F59" s="7">
        <f t="shared" si="487"/>
        <v>2.7983914792464302</v>
      </c>
      <c r="G59" s="41">
        <f>[1]网约车!G45-[1]网约车!G47</f>
        <v>18.708670083525998</v>
      </c>
      <c r="H59" s="7">
        <f t="shared" si="487"/>
        <v>2.5956850932184099</v>
      </c>
      <c r="I59" s="41">
        <f>[1]网约车!I45-[1]网约车!I47</f>
        <v>18.284254628412999</v>
      </c>
      <c r="J59" s="7">
        <f t="shared" ref="J59:N59" si="488">I59/X59-1</f>
        <v>1.7765125137917299</v>
      </c>
      <c r="K59" s="41">
        <f>[1]网约车!K45-[1]网约车!K47</f>
        <v>20.414658513067</v>
      </c>
      <c r="L59" s="7">
        <f t="shared" si="488"/>
        <v>2.37157820466025</v>
      </c>
      <c r="M59" s="41">
        <f>[1]网约车!M45-[1]网约车!M47</f>
        <v>21.334483905382001</v>
      </c>
      <c r="N59" s="7">
        <f t="shared" si="488"/>
        <v>2.5859079316023301</v>
      </c>
      <c r="O59" s="31">
        <f t="shared" si="4"/>
        <v>113.906369677397</v>
      </c>
      <c r="P59" s="32">
        <f t="shared" si="5"/>
        <v>2.57186743315857</v>
      </c>
      <c r="Q59" s="7"/>
      <c r="R59" s="41">
        <f>[1]网约车!R45-[1]网约车!R47</f>
        <v>3.3946340594009001</v>
      </c>
      <c r="S59" s="7">
        <f t="shared" ref="S59:W59" si="489">R59/AT59-1</f>
        <v>-0.46391498083601701</v>
      </c>
      <c r="T59" s="41">
        <f>[1]网约车!T45-[1]网约车!T47</f>
        <v>4.7023490310162996</v>
      </c>
      <c r="U59" s="7">
        <f t="shared" si="489"/>
        <v>0.227642395209154</v>
      </c>
      <c r="V59" s="41">
        <f>[1]网约车!V45-[1]网约车!V47</f>
        <v>5.2030891467140004</v>
      </c>
      <c r="W59" s="7">
        <f t="shared" si="489"/>
        <v>-0.12670916295290199</v>
      </c>
      <c r="X59" s="41">
        <f>[1]网约车!X45-[1]网约车!X47</f>
        <v>6.5853312519175997</v>
      </c>
      <c r="Y59" s="7">
        <f t="shared" ref="Y59:AC59" si="490">X59/AZ59-1</f>
        <v>-1.92458149735009E-3</v>
      </c>
      <c r="Z59" s="41">
        <f>[1]网约车!Z45-[1]网约车!Z47</f>
        <v>6.0549265874508098</v>
      </c>
      <c r="AA59" s="7">
        <f t="shared" si="490"/>
        <v>-0.13668916959595101</v>
      </c>
      <c r="AB59" s="41">
        <f>[1]网约车!AB45-[1]网约车!AB47</f>
        <v>5.9495347656203998</v>
      </c>
      <c r="AC59" s="7">
        <f t="shared" si="490"/>
        <v>0.101843182048572</v>
      </c>
      <c r="AD59" s="41">
        <f>[1]网约车!AD45-[1]网约车!AD47</f>
        <v>11.6139153718801</v>
      </c>
      <c r="AE59" s="7">
        <f t="shared" ref="AE59:AI59" si="491">AD59/BF59-1</f>
        <v>0.96297467552014804</v>
      </c>
      <c r="AF59" s="41">
        <f>[1]网约车!AF45-[1]网约车!AF47</f>
        <v>12.813379239651701</v>
      </c>
      <c r="AG59" s="7">
        <f t="shared" si="491"/>
        <v>1.6180731418462999</v>
      </c>
      <c r="AH59" s="41">
        <f>[1]网约车!AH45-[1]网约车!AH47</f>
        <v>11.673410333672299</v>
      </c>
      <c r="AI59" s="7">
        <f t="shared" si="491"/>
        <v>0.98992227970490199</v>
      </c>
      <c r="AJ59" s="41">
        <f>[1]网约车!AJ45-[1]网约车!AJ47</f>
        <v>15.987602758492001</v>
      </c>
      <c r="AK59" s="7">
        <f t="shared" ref="AK59:AO59" si="492">AJ59/BL59-1</f>
        <v>1.5715435107284299</v>
      </c>
      <c r="AL59" s="41">
        <f>[1]网约车!AL45-[1]网约车!AL47</f>
        <v>10.483099681525101</v>
      </c>
      <c r="AM59" s="7">
        <f t="shared" si="492"/>
        <v>0.71323514152647105</v>
      </c>
      <c r="AN59" s="41">
        <f>[1]网约车!AN45-[1]网约车!AN47</f>
        <v>12.530075451508999</v>
      </c>
      <c r="AO59" s="7">
        <f t="shared" si="492"/>
        <v>0.77117261431178297</v>
      </c>
      <c r="AP59" s="6">
        <f t="shared" si="14"/>
        <v>106.99134767885</v>
      </c>
      <c r="AQ59" s="7">
        <f t="shared" si="15"/>
        <v>0.50227886719327497</v>
      </c>
      <c r="AR59" s="33"/>
      <c r="AS59" s="34">
        <f t="shared" si="16"/>
        <v>64.144913577394703</v>
      </c>
      <c r="AT59" s="41">
        <v>6.3322680881752396</v>
      </c>
      <c r="AU59" s="7"/>
      <c r="AV59" s="41">
        <v>3.8303898996703798</v>
      </c>
      <c r="AW59" s="7"/>
      <c r="AX59" s="41">
        <v>5.9580255809249802</v>
      </c>
      <c r="AY59" s="7"/>
      <c r="AZ59" s="41">
        <v>6.5980296977929402</v>
      </c>
      <c r="BA59" s="7"/>
      <c r="BB59" s="41">
        <v>7.0136112906367298</v>
      </c>
      <c r="BC59" s="7"/>
      <c r="BD59" s="41">
        <v>5.3996202568126703</v>
      </c>
      <c r="BE59" s="7"/>
      <c r="BF59" s="41">
        <v>5.9164876229504397</v>
      </c>
      <c r="BG59" s="7"/>
      <c r="BH59" s="41">
        <v>4.8942021652670702</v>
      </c>
      <c r="BI59" s="7"/>
      <c r="BJ59" s="41">
        <v>5.8662644530033701</v>
      </c>
      <c r="BK59" s="7"/>
      <c r="BL59" s="41">
        <v>6.2171231759416097</v>
      </c>
      <c r="BM59" s="7"/>
      <c r="BN59" s="41">
        <v>6.1188913462192902</v>
      </c>
      <c r="BO59" s="7"/>
      <c r="BP59" s="41">
        <v>7.0744518915101704</v>
      </c>
      <c r="BQ59" s="7"/>
      <c r="BR59" s="6">
        <f t="shared" si="33"/>
        <v>71.219365468904897</v>
      </c>
      <c r="BS59" s="7"/>
      <c r="BT59" s="36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6"/>
    </row>
    <row r="60" spans="1:85" s="24" customFormat="1" ht="27" customHeight="1">
      <c r="A60" s="472" t="s">
        <v>2667</v>
      </c>
      <c r="B60" s="30" t="s">
        <v>2776</v>
      </c>
      <c r="C60" s="6">
        <f t="shared" ref="C60:G60" si="493">C61+C62+C63+C64</f>
        <v>278.57100818414199</v>
      </c>
      <c r="D60" s="7">
        <f t="shared" ref="D60:H60" si="494">C60/R60-1</f>
        <v>-9.9133682574114E-3</v>
      </c>
      <c r="E60" s="6">
        <f t="shared" si="493"/>
        <v>296.60706681435101</v>
      </c>
      <c r="F60" s="7">
        <f t="shared" si="494"/>
        <v>0.149256398670948</v>
      </c>
      <c r="G60" s="6">
        <f t="shared" si="493"/>
        <v>325.939415713144</v>
      </c>
      <c r="H60" s="7">
        <f t="shared" si="494"/>
        <v>0.233118603138424</v>
      </c>
      <c r="I60" s="6">
        <f t="shared" ref="I60:M60" si="495">I61+I62+I63+I64</f>
        <v>329.56520807633001</v>
      </c>
      <c r="J60" s="7">
        <f t="shared" ref="J60:N60" si="496">I60/X60-1</f>
        <v>0.22106358766811501</v>
      </c>
      <c r="K60" s="6">
        <f t="shared" si="495"/>
        <v>341.04619647676299</v>
      </c>
      <c r="L60" s="7">
        <f t="shared" si="496"/>
        <v>0.23141530948614999</v>
      </c>
      <c r="M60" s="6">
        <f t="shared" si="495"/>
        <v>317.91686640946898</v>
      </c>
      <c r="N60" s="7">
        <f t="shared" si="496"/>
        <v>0.208724307285864</v>
      </c>
      <c r="O60" s="31">
        <f t="shared" si="4"/>
        <v>1889.6457616742</v>
      </c>
      <c r="P60" s="32">
        <f t="shared" si="5"/>
        <v>0.171044853112755</v>
      </c>
      <c r="Q60" s="7"/>
      <c r="R60" s="6">
        <f t="shared" ref="R60:V60" si="497">R61+R62+R63+R64</f>
        <v>281.36023581476599</v>
      </c>
      <c r="S60" s="7">
        <f t="shared" ref="S60:W60" si="498">R60/AT60-1</f>
        <v>-6.9641030116077807E-2</v>
      </c>
      <c r="T60" s="6">
        <f t="shared" si="497"/>
        <v>258.08606952927198</v>
      </c>
      <c r="U60" s="7">
        <f t="shared" si="498"/>
        <v>0.14194161424141999</v>
      </c>
      <c r="V60" s="6">
        <f t="shared" si="497"/>
        <v>264.321221724814</v>
      </c>
      <c r="W60" s="7">
        <f t="shared" si="498"/>
        <v>0.16787553685564699</v>
      </c>
      <c r="X60" s="6">
        <f t="shared" ref="X60:AB60" si="499">X61+X62+X63+X64</f>
        <v>269.90011937519699</v>
      </c>
      <c r="Y60" s="7">
        <f t="shared" ref="Y60:AC60" si="500">X60/AZ60-1</f>
        <v>0.11619709432912</v>
      </c>
      <c r="Z60" s="6">
        <f t="shared" si="499"/>
        <v>276.95465035194002</v>
      </c>
      <c r="AA60" s="7">
        <f t="shared" si="500"/>
        <v>0.109845708587422</v>
      </c>
      <c r="AB60" s="6">
        <f t="shared" si="499"/>
        <v>263.01851008799298</v>
      </c>
      <c r="AC60" s="7">
        <f t="shared" si="500"/>
        <v>5.7858373062871699E-2</v>
      </c>
      <c r="AD60" s="6">
        <f t="shared" ref="AD60:AH60" si="501">AD61+AD62+AD63+AD64</f>
        <v>250.32737261193199</v>
      </c>
      <c r="AE60" s="7">
        <f t="shared" ref="AE60:AI60" si="502">AD60/BF60-1</f>
        <v>3.8249367340274801E-2</v>
      </c>
      <c r="AF60" s="6">
        <f t="shared" si="501"/>
        <v>256.63864600990098</v>
      </c>
      <c r="AG60" s="7">
        <f t="shared" si="502"/>
        <v>7.8582668930593502E-4</v>
      </c>
      <c r="AH60" s="6">
        <f t="shared" si="501"/>
        <v>261.82775151672899</v>
      </c>
      <c r="AI60" s="7">
        <f t="shared" si="502"/>
        <v>1.46685834708946E-2</v>
      </c>
      <c r="AJ60" s="6">
        <f t="shared" ref="AJ60:AN60" si="503">AJ61+AJ62+AJ63+AJ64</f>
        <v>284.11807266429599</v>
      </c>
      <c r="AK60" s="7">
        <f t="shared" ref="AK60:AO60" si="504">AJ60/BL60-1</f>
        <v>3.7635337703900901E-2</v>
      </c>
      <c r="AL60" s="6">
        <f t="shared" si="503"/>
        <v>289.37302554586699</v>
      </c>
      <c r="AM60" s="7">
        <f t="shared" si="504"/>
        <v>9.3344165647860203E-2</v>
      </c>
      <c r="AN60" s="6">
        <f t="shared" si="503"/>
        <v>275.52318890098297</v>
      </c>
      <c r="AO60" s="7">
        <f t="shared" si="504"/>
        <v>0.39047349383603702</v>
      </c>
      <c r="AP60" s="6">
        <f t="shared" si="14"/>
        <v>3231.4488641336902</v>
      </c>
      <c r="AQ60" s="7">
        <f t="shared" si="15"/>
        <v>8.1855616931113803E-2</v>
      </c>
      <c r="AR60" s="33"/>
      <c r="AS60" s="34">
        <f t="shared" si="16"/>
        <v>2788.7995889244999</v>
      </c>
      <c r="AT60" s="34">
        <f t="shared" ref="AT60:AX60" si="505">AT61+AT62+AT63+AT64</f>
        <v>302.42115669596899</v>
      </c>
      <c r="AU60" s="33"/>
      <c r="AV60" s="34">
        <f t="shared" si="505"/>
        <v>226.00636171816501</v>
      </c>
      <c r="AW60" s="33"/>
      <c r="AX60" s="34">
        <f t="shared" si="505"/>
        <v>226.32653342193001</v>
      </c>
      <c r="AY60" s="33"/>
      <c r="AZ60" s="34">
        <f t="shared" ref="AZ60:BD60" si="506">AZ61+AZ62+AZ63+AZ64</f>
        <v>241.80328075250699</v>
      </c>
      <c r="BA60" s="33"/>
      <c r="BB60" s="34">
        <f t="shared" si="506"/>
        <v>249.54338085826399</v>
      </c>
      <c r="BC60" s="33"/>
      <c r="BD60" s="34">
        <f t="shared" si="506"/>
        <v>248.63300871407</v>
      </c>
      <c r="BE60" s="33"/>
      <c r="BF60" s="34">
        <f t="shared" ref="BF60:BJ60" si="507">BF61+BF62+BF63+BF64</f>
        <v>241.10524936143801</v>
      </c>
      <c r="BG60" s="33"/>
      <c r="BH60" s="34">
        <f t="shared" si="507"/>
        <v>256.43713086833498</v>
      </c>
      <c r="BI60" s="33"/>
      <c r="BJ60" s="34">
        <f t="shared" si="507"/>
        <v>258.04263163553298</v>
      </c>
      <c r="BK60" s="33"/>
      <c r="BL60" s="34">
        <f t="shared" ref="BL60:BP60" si="508">BL61+BL62+BL63+BL64</f>
        <v>273.81302692812898</v>
      </c>
      <c r="BM60" s="33"/>
      <c r="BN60" s="34">
        <f t="shared" si="508"/>
        <v>264.667827970161</v>
      </c>
      <c r="BO60" s="33"/>
      <c r="BP60" s="34">
        <f t="shared" si="508"/>
        <v>198.150622879455</v>
      </c>
      <c r="BQ60" s="33"/>
      <c r="BR60" s="34">
        <f t="shared" si="33"/>
        <v>2986.95021180396</v>
      </c>
      <c r="BS60" s="33"/>
      <c r="BT60" s="35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</row>
    <row r="61" spans="1:85" ht="27" customHeight="1">
      <c r="A61" s="468"/>
      <c r="B61" s="30" t="s">
        <v>2777</v>
      </c>
      <c r="C61" s="38">
        <f>[1]班线包车!C42</f>
        <v>39.309399999999997</v>
      </c>
      <c r="D61" s="7">
        <f t="shared" ref="D61:H61" si="509">C61/R61-1</f>
        <v>-0.334743632920454</v>
      </c>
      <c r="E61" s="38">
        <f>[1]班线包车!E42</f>
        <v>56.433500000000002</v>
      </c>
      <c r="F61" s="7">
        <f t="shared" si="509"/>
        <v>-0.13221418510385699</v>
      </c>
      <c r="G61" s="38">
        <f>[1]班线包车!G42</f>
        <v>56.811599999999999</v>
      </c>
      <c r="H61" s="7">
        <f t="shared" si="509"/>
        <v>-0.13023988536207901</v>
      </c>
      <c r="I61" s="38">
        <f>[1]班线包车!I42</f>
        <v>58.692399999999999</v>
      </c>
      <c r="J61" s="7">
        <f t="shared" ref="J61:N61" si="510">I61/X61-1</f>
        <v>-2.4852047411286701E-2</v>
      </c>
      <c r="K61" s="38">
        <f>[1]班线包车!K42</f>
        <v>58.051699999999997</v>
      </c>
      <c r="L61" s="7">
        <f t="shared" si="510"/>
        <v>1.5651598838989401E-2</v>
      </c>
      <c r="M61" s="38">
        <f>[1]班线包车!M42</f>
        <v>52.665799999999997</v>
      </c>
      <c r="N61" s="7">
        <f t="shared" si="510"/>
        <v>-0.10805171578672799</v>
      </c>
      <c r="O61" s="31">
        <f t="shared" si="4"/>
        <v>321.96440000000001</v>
      </c>
      <c r="P61" s="32">
        <f t="shared" si="5"/>
        <v>-0.119908263526415</v>
      </c>
      <c r="Q61" s="7"/>
      <c r="R61" s="38">
        <f>[1]班线包车!R42</f>
        <v>59.089100000000002</v>
      </c>
      <c r="S61" s="7">
        <f t="shared" ref="S61:W61" si="511">R61/AT61-1</f>
        <v>0.11612905663086</v>
      </c>
      <c r="T61" s="38">
        <f>[1]班线包车!T42</f>
        <v>65.031599999999997</v>
      </c>
      <c r="U61" s="7">
        <f t="shared" si="511"/>
        <v>0.31501032287026298</v>
      </c>
      <c r="V61" s="38">
        <f>[1]班线包车!V42</f>
        <v>65.318700000000007</v>
      </c>
      <c r="W61" s="7">
        <f t="shared" si="511"/>
        <v>0.24766630947401</v>
      </c>
      <c r="X61" s="38">
        <f>[1]班线包车!X42</f>
        <v>60.188200000000002</v>
      </c>
      <c r="Y61" s="7">
        <f t="shared" ref="Y61:AC61" si="512">X61/AZ61-1</f>
        <v>0.236809064587653</v>
      </c>
      <c r="Z61" s="38">
        <f>[1]班线包车!Z42</f>
        <v>57.1571</v>
      </c>
      <c r="AA61" s="7">
        <f t="shared" si="512"/>
        <v>8.7261127111002895E-2</v>
      </c>
      <c r="AB61" s="38">
        <f>[1]班线包车!AB42</f>
        <v>59.0458</v>
      </c>
      <c r="AC61" s="7">
        <f t="shared" si="512"/>
        <v>0.13754373256477001</v>
      </c>
      <c r="AD61" s="38">
        <f>[1]班线包车!AD42</f>
        <v>53.502499999999998</v>
      </c>
      <c r="AE61" s="7">
        <f t="shared" ref="AE61:AI61" si="513">AD61/BF61-1</f>
        <v>0.102862360963383</v>
      </c>
      <c r="AF61" s="38">
        <f>[1]班线包车!AF42</f>
        <v>53.6282</v>
      </c>
      <c r="AG61" s="7">
        <f t="shared" si="513"/>
        <v>1.5220296757925401E-2</v>
      </c>
      <c r="AH61" s="38">
        <f>[1]班线包车!AH42</f>
        <v>53.3324</v>
      </c>
      <c r="AI61" s="7">
        <f t="shared" si="513"/>
        <v>-4.2836221625579797E-2</v>
      </c>
      <c r="AJ61" s="38">
        <f>[1]班线包车!AJ42</f>
        <v>52.671199999999999</v>
      </c>
      <c r="AK61" s="7">
        <f t="shared" ref="AK61:AO61" si="514">AJ61/BL61-1</f>
        <v>-0.131738066821841</v>
      </c>
      <c r="AL61" s="38">
        <f>[1]班线包车!AL42</f>
        <v>48.951999999999998</v>
      </c>
      <c r="AM61" s="7">
        <f t="shared" si="514"/>
        <v>-0.184435092349164</v>
      </c>
      <c r="AN61" s="38">
        <f>[1]班线包车!AN42</f>
        <v>41.017699999999998</v>
      </c>
      <c r="AO61" s="7">
        <f t="shared" si="514"/>
        <v>-0.28579661996747402</v>
      </c>
      <c r="AP61" s="6">
        <f t="shared" si="14"/>
        <v>668.93449999999996</v>
      </c>
      <c r="AQ61" s="7">
        <f t="shared" si="15"/>
        <v>4.0237172417610899E-2</v>
      </c>
      <c r="AR61" s="33"/>
      <c r="AS61" s="34">
        <f t="shared" si="16"/>
        <v>585.62819999999999</v>
      </c>
      <c r="AT61" s="39">
        <v>52.941099999999999</v>
      </c>
      <c r="AU61" s="7"/>
      <c r="AV61" s="38">
        <v>49.453299999999999</v>
      </c>
      <c r="AW61" s="7"/>
      <c r="AX61" s="38">
        <v>52.352699999999999</v>
      </c>
      <c r="AY61" s="7"/>
      <c r="AZ61" s="39">
        <v>48.664099999999998</v>
      </c>
      <c r="BA61" s="7"/>
      <c r="BB61" s="39">
        <v>52.569800000000001</v>
      </c>
      <c r="BC61" s="7"/>
      <c r="BD61" s="39">
        <v>51.906399999999998</v>
      </c>
      <c r="BE61" s="7"/>
      <c r="BF61" s="39">
        <v>48.5124</v>
      </c>
      <c r="BG61" s="7"/>
      <c r="BH61" s="39">
        <v>52.824199999999998</v>
      </c>
      <c r="BI61" s="7"/>
      <c r="BJ61" s="39">
        <v>55.719200000000001</v>
      </c>
      <c r="BK61" s="7"/>
      <c r="BL61" s="39">
        <v>60.662799999999997</v>
      </c>
      <c r="BM61" s="7"/>
      <c r="BN61" s="39">
        <v>60.022199999999998</v>
      </c>
      <c r="BO61" s="7"/>
      <c r="BP61" s="39">
        <v>57.431399999999996</v>
      </c>
      <c r="BQ61" s="7"/>
      <c r="BR61" s="6">
        <f t="shared" si="33"/>
        <v>643.05960000000005</v>
      </c>
      <c r="BS61" s="7"/>
      <c r="BT61" s="36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6"/>
    </row>
    <row r="62" spans="1:85" ht="27" customHeight="1">
      <c r="A62" s="469"/>
      <c r="B62" s="30" t="s">
        <v>2778</v>
      </c>
      <c r="C62" s="38">
        <f>[1]公交!C49-[1]公交!C51</f>
        <v>154.96</v>
      </c>
      <c r="D62" s="7">
        <f t="shared" ref="D62:H62" si="515">C62/R62-1</f>
        <v>7.0905321354527401E-2</v>
      </c>
      <c r="E62" s="38">
        <f>[1]公交!E49-[1]公交!E51</f>
        <v>163.37</v>
      </c>
      <c r="F62" s="7">
        <f t="shared" si="515"/>
        <v>0.25659564648873201</v>
      </c>
      <c r="G62" s="38">
        <f>[1]公交!G49-[1]公交!G51</f>
        <v>186.13</v>
      </c>
      <c r="H62" s="7">
        <f t="shared" si="515"/>
        <v>0.39611461146114701</v>
      </c>
      <c r="I62" s="38">
        <f>[1]公交!I49-[1]公交!I51</f>
        <v>195.03</v>
      </c>
      <c r="J62" s="7">
        <f t="shared" ref="J62:N62" si="516">I62/X62-1</f>
        <v>0.38712660028449603</v>
      </c>
      <c r="K62" s="38">
        <f>[1]公交!K49-[1]公交!K51</f>
        <v>200.33</v>
      </c>
      <c r="L62" s="7">
        <f t="shared" si="516"/>
        <v>0.390311610798807</v>
      </c>
      <c r="M62" s="38">
        <f>[1]公交!M49-[1]公交!M51</f>
        <v>184.33</v>
      </c>
      <c r="N62" s="7">
        <f t="shared" si="516"/>
        <v>0.38907309721175598</v>
      </c>
      <c r="O62" s="31">
        <f t="shared" si="4"/>
        <v>1084.1500000000001</v>
      </c>
      <c r="P62" s="32">
        <f t="shared" si="5"/>
        <v>0.313452545370842</v>
      </c>
      <c r="Q62" s="7"/>
      <c r="R62" s="38">
        <f>[1]公交!R49-[1]公交!R51</f>
        <v>144.69999999999999</v>
      </c>
      <c r="S62" s="7">
        <f t="shared" ref="S62:W62" si="517">R62/AT62-1</f>
        <v>-9.2049946664993901E-2</v>
      </c>
      <c r="T62" s="38">
        <f>[1]公交!T49-[1]公交!T51</f>
        <v>130.01</v>
      </c>
      <c r="U62" s="7">
        <f t="shared" si="517"/>
        <v>5.0246385006866401E-2</v>
      </c>
      <c r="V62" s="38">
        <f>[1]公交!V49-[1]公交!V51</f>
        <v>133.32</v>
      </c>
      <c r="W62" s="7">
        <f t="shared" si="517"/>
        <v>0.103551030543829</v>
      </c>
      <c r="X62" s="38">
        <f>[1]公交!X49-[1]公交!X51</f>
        <v>140.6</v>
      </c>
      <c r="Y62" s="7">
        <f t="shared" ref="Y62:AC62" si="518">X62/AZ62-1</f>
        <v>4.3336301573166501E-2</v>
      </c>
      <c r="Z62" s="38">
        <f>[1]公交!Z49-[1]公交!Z51</f>
        <v>144.09</v>
      </c>
      <c r="AA62" s="7">
        <f t="shared" si="518"/>
        <v>4.3223284100781398E-2</v>
      </c>
      <c r="AB62" s="38">
        <f>[1]公交!AB49-[1]公交!AB51</f>
        <v>132.69999999999999</v>
      </c>
      <c r="AC62" s="7">
        <f t="shared" si="518"/>
        <v>2.2027110289587499E-2</v>
      </c>
      <c r="AD62" s="38">
        <f>[1]公交!AD49-[1]公交!AD51</f>
        <v>128.36000000000001</v>
      </c>
      <c r="AE62" s="7">
        <f t="shared" ref="AE62:AI62" si="519">AD62/BF62-1</f>
        <v>1.51850680164507E-2</v>
      </c>
      <c r="AF62" s="38">
        <f>[1]公交!AF49-[1]公交!AF51</f>
        <v>133.54</v>
      </c>
      <c r="AG62" s="7">
        <f t="shared" si="519"/>
        <v>-2.2186424544190099E-2</v>
      </c>
      <c r="AH62" s="38">
        <f>[1]公交!AH49-[1]公交!AH51</f>
        <v>141.72999999999999</v>
      </c>
      <c r="AI62" s="7">
        <f t="shared" si="519"/>
        <v>7.1439371031146295E-2</v>
      </c>
      <c r="AJ62" s="38">
        <f>[1]公交!AJ49-[1]公交!AJ51</f>
        <v>157.78</v>
      </c>
      <c r="AK62" s="7">
        <f t="shared" ref="AK62:AO62" si="520">AJ62/BL62-1</f>
        <v>0.14316765686132399</v>
      </c>
      <c r="AL62" s="38">
        <f>[1]公交!AL49-[1]公交!AL51</f>
        <v>160.30000000000001</v>
      </c>
      <c r="AM62" s="7">
        <f t="shared" si="520"/>
        <v>0.23488175025036601</v>
      </c>
      <c r="AN62" s="38">
        <f>[1]公交!AN49-[1]公交!AN51</f>
        <v>149.68</v>
      </c>
      <c r="AO62" s="7">
        <f t="shared" si="520"/>
        <v>0.245568777565116</v>
      </c>
      <c r="AP62" s="6">
        <f t="shared" si="14"/>
        <v>1696.81</v>
      </c>
      <c r="AQ62" s="7">
        <f t="shared" si="15"/>
        <v>6.7189524396533001E-2</v>
      </c>
      <c r="AR62" s="33"/>
      <c r="AS62" s="34">
        <f t="shared" si="16"/>
        <v>1469.81</v>
      </c>
      <c r="AT62" s="38">
        <v>159.37</v>
      </c>
      <c r="AU62" s="7"/>
      <c r="AV62" s="38">
        <v>123.79</v>
      </c>
      <c r="AW62" s="7"/>
      <c r="AX62" s="38">
        <v>120.81</v>
      </c>
      <c r="AY62" s="7"/>
      <c r="AZ62" s="38">
        <v>134.76</v>
      </c>
      <c r="BA62" s="7"/>
      <c r="BB62" s="38">
        <v>138.12</v>
      </c>
      <c r="BC62" s="7"/>
      <c r="BD62" s="38">
        <v>129.84</v>
      </c>
      <c r="BE62" s="7"/>
      <c r="BF62" s="38">
        <v>126.44</v>
      </c>
      <c r="BG62" s="7"/>
      <c r="BH62" s="38">
        <v>136.57</v>
      </c>
      <c r="BI62" s="7"/>
      <c r="BJ62" s="38">
        <v>132.28</v>
      </c>
      <c r="BK62" s="7"/>
      <c r="BL62" s="6">
        <v>138.02000000000001</v>
      </c>
      <c r="BM62" s="7"/>
      <c r="BN62" s="6">
        <v>129.81</v>
      </c>
      <c r="BO62" s="7"/>
      <c r="BP62" s="6">
        <v>120.17</v>
      </c>
      <c r="BQ62" s="7"/>
      <c r="BR62" s="6">
        <f t="shared" si="33"/>
        <v>1589.98</v>
      </c>
      <c r="BS62" s="7"/>
      <c r="BT62" s="36"/>
      <c r="BU62" s="42"/>
      <c r="BV62" s="42"/>
      <c r="BW62" s="42"/>
      <c r="BX62" s="42"/>
      <c r="BY62" s="42"/>
      <c r="BZ62" s="42"/>
      <c r="CA62" s="8"/>
      <c r="CB62" s="42"/>
      <c r="CC62" s="8"/>
      <c r="CD62" s="8"/>
      <c r="CE62" s="8"/>
      <c r="CF62" s="8"/>
      <c r="CG62" s="6"/>
    </row>
    <row r="63" spans="1:85" ht="27" customHeight="1">
      <c r="A63" s="470"/>
      <c r="B63" s="30" t="s">
        <v>2779</v>
      </c>
      <c r="C63" s="38">
        <f>[1]出租!C49-[1]出租!C51</f>
        <v>47.7</v>
      </c>
      <c r="D63" s="7">
        <f t="shared" ref="D63:H63" si="521">C63/R63-1</f>
        <v>6.8069861173309903E-2</v>
      </c>
      <c r="E63" s="38">
        <f>[1]出租!E49-[1]出租!E51</f>
        <v>47.99</v>
      </c>
      <c r="F63" s="7">
        <f t="shared" si="521"/>
        <v>0.13397920604914901</v>
      </c>
      <c r="G63" s="38">
        <f>[1]出租!G49-[1]出租!G51</f>
        <v>49.53</v>
      </c>
      <c r="H63" s="7">
        <f t="shared" si="521"/>
        <v>0.17341862117981499</v>
      </c>
      <c r="I63" s="38">
        <f>[1]出租!I49-[1]出租!I51</f>
        <v>46.84</v>
      </c>
      <c r="J63" s="7">
        <f t="shared" ref="J63:N63" si="522">I63/X63-1</f>
        <v>5.4479963980189401E-2</v>
      </c>
      <c r="K63" s="38">
        <f>[1]出租!K49-[1]出租!K51</f>
        <v>47.85</v>
      </c>
      <c r="L63" s="7">
        <f t="shared" si="522"/>
        <v>1.0559662090813E-2</v>
      </c>
      <c r="M63" s="38">
        <f>[1]出租!M49-[1]出租!M51</f>
        <v>45.38</v>
      </c>
      <c r="N63" s="7">
        <f t="shared" si="522"/>
        <v>3.9823008849546601E-3</v>
      </c>
      <c r="O63" s="31">
        <f t="shared" si="4"/>
        <v>285.29000000000002</v>
      </c>
      <c r="P63" s="32">
        <f t="shared" si="5"/>
        <v>7.1874060715359206E-2</v>
      </c>
      <c r="Q63" s="7"/>
      <c r="R63" s="38">
        <f>[1]出租!R49-[1]出租!R51</f>
        <v>44.66</v>
      </c>
      <c r="S63" s="7">
        <f t="shared" ref="S63:W63" si="523">R63/AT63-1</f>
        <v>-0.330936329588015</v>
      </c>
      <c r="T63" s="38">
        <f>[1]出租!T49-[1]出租!T51</f>
        <v>42.32</v>
      </c>
      <c r="U63" s="7">
        <f t="shared" si="523"/>
        <v>0.15376226826608499</v>
      </c>
      <c r="V63" s="38">
        <f>[1]出租!V49-[1]出租!V51</f>
        <v>42.21</v>
      </c>
      <c r="W63" s="7">
        <f t="shared" si="523"/>
        <v>0.254383358098069</v>
      </c>
      <c r="X63" s="38">
        <f>[1]出租!X49-[1]出租!X51</f>
        <v>44.42</v>
      </c>
      <c r="Y63" s="7">
        <f t="shared" ref="Y63:AC63" si="524">X63/AZ63-1</f>
        <v>0.25728842343617297</v>
      </c>
      <c r="Z63" s="38">
        <f>[1]出租!Z49-[1]出租!Z51</f>
        <v>47.35</v>
      </c>
      <c r="AA63" s="7">
        <f t="shared" si="524"/>
        <v>0.33606094808126402</v>
      </c>
      <c r="AB63" s="38">
        <f>[1]出租!AB49-[1]出租!AB51</f>
        <v>45.2</v>
      </c>
      <c r="AC63" s="7">
        <f t="shared" si="524"/>
        <v>0.18947368421052699</v>
      </c>
      <c r="AD63" s="38">
        <f>[1]出租!AD49-[1]出租!AD51</f>
        <v>43.21</v>
      </c>
      <c r="AE63" s="7">
        <f t="shared" ref="AE63:AI63" si="525">AD63/BF63-1</f>
        <v>0.178990450204639</v>
      </c>
      <c r="AF63" s="38">
        <f>[1]出租!AF49-[1]出租!AF51</f>
        <v>43.69</v>
      </c>
      <c r="AG63" s="7">
        <f t="shared" si="525"/>
        <v>0.16351531291611199</v>
      </c>
      <c r="AH63" s="38">
        <f>[1]出租!AH49-[1]出租!AH51</f>
        <v>42.8</v>
      </c>
      <c r="AI63" s="7">
        <f t="shared" si="525"/>
        <v>0.10480123902942701</v>
      </c>
      <c r="AJ63" s="38">
        <f>[1]出租!AJ49-[1]出租!AJ51</f>
        <v>41.49</v>
      </c>
      <c r="AK63" s="7">
        <f t="shared" ref="AK63:AO63" si="526">AJ63/BL63-1</f>
        <v>-2.0306965761511E-2</v>
      </c>
      <c r="AL63" s="38">
        <f>[1]出租!AL49-[1]出租!AL51</f>
        <v>44.51</v>
      </c>
      <c r="AM63" s="7">
        <f t="shared" si="526"/>
        <v>0.101732673267326</v>
      </c>
      <c r="AN63" s="38">
        <f>[1]出租!AN49-[1]出租!AN51</f>
        <v>41.98</v>
      </c>
      <c r="AO63" s="7">
        <f t="shared" si="526"/>
        <v>3.5580890336590598</v>
      </c>
      <c r="AP63" s="6">
        <f t="shared" si="14"/>
        <v>523.84</v>
      </c>
      <c r="AQ63" s="7">
        <f t="shared" si="15"/>
        <v>0.16215196894065401</v>
      </c>
      <c r="AR63" s="33"/>
      <c r="AS63" s="34">
        <f t="shared" si="16"/>
        <v>441.54</v>
      </c>
      <c r="AT63" s="38">
        <v>66.75</v>
      </c>
      <c r="AU63" s="7"/>
      <c r="AV63" s="38">
        <v>36.68</v>
      </c>
      <c r="AW63" s="7"/>
      <c r="AX63" s="38">
        <v>33.65</v>
      </c>
      <c r="AY63" s="7"/>
      <c r="AZ63" s="38">
        <v>35.33</v>
      </c>
      <c r="BA63" s="7"/>
      <c r="BB63" s="38">
        <v>35.44</v>
      </c>
      <c r="BC63" s="7"/>
      <c r="BD63" s="38">
        <v>38</v>
      </c>
      <c r="BE63" s="7"/>
      <c r="BF63" s="38">
        <v>36.65</v>
      </c>
      <c r="BG63" s="7"/>
      <c r="BH63" s="38">
        <v>37.549999999999997</v>
      </c>
      <c r="BI63" s="7"/>
      <c r="BJ63" s="38">
        <v>38.74</v>
      </c>
      <c r="BK63" s="7"/>
      <c r="BL63" s="6">
        <v>42.35</v>
      </c>
      <c r="BM63" s="7"/>
      <c r="BN63" s="6">
        <v>40.4</v>
      </c>
      <c r="BO63" s="7"/>
      <c r="BP63" s="6">
        <v>9.2100000000000097</v>
      </c>
      <c r="BQ63" s="7"/>
      <c r="BR63" s="6">
        <f t="shared" si="33"/>
        <v>450.75</v>
      </c>
      <c r="BS63" s="7"/>
      <c r="BT63" s="36"/>
      <c r="BU63" s="42"/>
      <c r="BV63" s="42"/>
      <c r="BW63" s="42"/>
      <c r="BX63" s="42"/>
      <c r="BY63" s="42"/>
      <c r="BZ63" s="42"/>
      <c r="CA63" s="8"/>
      <c r="CB63" s="42"/>
      <c r="CC63" s="8"/>
      <c r="CD63" s="8"/>
      <c r="CE63" s="8"/>
      <c r="CF63" s="8"/>
      <c r="CG63" s="6"/>
    </row>
    <row r="64" spans="1:85" ht="27" customHeight="1">
      <c r="A64" s="471"/>
      <c r="B64" s="30" t="s">
        <v>2780</v>
      </c>
      <c r="C64" s="41">
        <f>[1]网约车!C49-[1]网约车!C51</f>
        <v>36.601608184142002</v>
      </c>
      <c r="D64" s="7">
        <f t="shared" ref="D64:H64" si="527">C64/R64-1</f>
        <v>0.11213445777584601</v>
      </c>
      <c r="E64" s="41">
        <f>[1]网约车!E49-[1]网约车!E51</f>
        <v>28.813566814351301</v>
      </c>
      <c r="F64" s="7">
        <f t="shared" si="527"/>
        <v>0.39031625266227898</v>
      </c>
      <c r="G64" s="41">
        <f>[1]网约车!G49-[1]网约车!G51</f>
        <v>33.467815713143999</v>
      </c>
      <c r="H64" s="7">
        <f t="shared" si="527"/>
        <v>0.42582957662209497</v>
      </c>
      <c r="I64" s="41">
        <f>[1]网约车!I49-[1]网约车!I51</f>
        <v>29.002808076329998</v>
      </c>
      <c r="J64" s="7">
        <f t="shared" ref="J64:N64" si="528">I64/X64-1</f>
        <v>0.17458702321309399</v>
      </c>
      <c r="K64" s="41">
        <f>[1]网约车!K49-[1]网约车!K51</f>
        <v>34.814496476762997</v>
      </c>
      <c r="L64" s="7">
        <f t="shared" si="528"/>
        <v>0.22769759886472901</v>
      </c>
      <c r="M64" s="41">
        <f>[1]网约车!M49-[1]网约车!M51</f>
        <v>35.541066409469003</v>
      </c>
      <c r="N64" s="7">
        <f t="shared" si="528"/>
        <v>0.36315198111441299</v>
      </c>
      <c r="O64" s="31">
        <f t="shared" si="4"/>
        <v>198.241361674199</v>
      </c>
      <c r="P64" s="32">
        <f t="shared" si="5"/>
        <v>0.268904642307433</v>
      </c>
      <c r="Q64" s="7"/>
      <c r="R64" s="41">
        <f>[1]网约车!R49-[1]网约车!R51</f>
        <v>32.911135814765998</v>
      </c>
      <c r="S64" s="7">
        <f t="shared" ref="S64:W64" si="529">R64/AT64-1</f>
        <v>0.408863695970615</v>
      </c>
      <c r="T64" s="41">
        <f>[1]网约车!T49-[1]网约车!T51</f>
        <v>20.724469529272199</v>
      </c>
      <c r="U64" s="7">
        <f t="shared" si="529"/>
        <v>0.28858981532505401</v>
      </c>
      <c r="V64" s="41">
        <f>[1]网约车!V49-[1]网约车!V51</f>
        <v>23.472521724813699</v>
      </c>
      <c r="W64" s="7">
        <f t="shared" si="529"/>
        <v>0.202865742332063</v>
      </c>
      <c r="X64" s="41">
        <f>[1]网约车!X49-[1]网约车!X51</f>
        <v>24.691919375196701</v>
      </c>
      <c r="Y64" s="7">
        <f t="shared" ref="Y64:AC64" si="530">X64/AZ64-1</f>
        <v>7.1271020012771705E-2</v>
      </c>
      <c r="Z64" s="41">
        <f>[1]网约车!Z49-[1]网约车!Z51</f>
        <v>28.3575503519405</v>
      </c>
      <c r="AA64" s="7">
        <f t="shared" si="530"/>
        <v>0.21115819590372301</v>
      </c>
      <c r="AB64" s="41">
        <f>[1]网约车!AB49-[1]网约车!AB51</f>
        <v>26.0727100879927</v>
      </c>
      <c r="AC64" s="7">
        <f t="shared" si="530"/>
        <v>-9.7411871844500106E-2</v>
      </c>
      <c r="AD64" s="41">
        <f>[1]网约车!AD49-[1]网约车!AD51</f>
        <v>25.254872611932001</v>
      </c>
      <c r="AE64" s="7">
        <f t="shared" ref="AE64:AI64" si="531">AD64/BF64-1</f>
        <v>-0.143985304519712</v>
      </c>
      <c r="AF64" s="41">
        <f>[1]网约车!AF49-[1]网约车!AF51</f>
        <v>25.7804460099008</v>
      </c>
      <c r="AG64" s="7">
        <f t="shared" si="531"/>
        <v>-0.12587710848434</v>
      </c>
      <c r="AH64" s="41">
        <f>[1]网约车!AH49-[1]网约车!AH51</f>
        <v>23.9653515167286</v>
      </c>
      <c r="AI64" s="7">
        <f t="shared" si="531"/>
        <v>-0.23441775343490501</v>
      </c>
      <c r="AJ64" s="41">
        <f>[1]网约车!AJ49-[1]网约车!AJ51</f>
        <v>32.176872664295999</v>
      </c>
      <c r="AK64" s="7">
        <f t="shared" ref="AK64:AO64" si="532">AJ64/BL64-1</f>
        <v>-1.84060429220172E-2</v>
      </c>
      <c r="AL64" s="41">
        <f>[1]网约车!AL49-[1]网约车!AL51</f>
        <v>35.611025545867001</v>
      </c>
      <c r="AM64" s="7">
        <f t="shared" si="532"/>
        <v>3.4133182549323599E-2</v>
      </c>
      <c r="AN64" s="41">
        <f>[1]网约车!AN49-[1]网约车!AN51</f>
        <v>42.845488900983</v>
      </c>
      <c r="AO64" s="7">
        <f t="shared" si="532"/>
        <v>2.7785207466564898</v>
      </c>
      <c r="AP64" s="6">
        <f t="shared" si="14"/>
        <v>341.86436413368898</v>
      </c>
      <c r="AQ64" s="7">
        <f t="shared" si="15"/>
        <v>0.12766748325063401</v>
      </c>
      <c r="AR64" s="33"/>
      <c r="AS64" s="34">
        <f t="shared" si="16"/>
        <v>291.82138892450098</v>
      </c>
      <c r="AT64" s="41">
        <v>23.360056695969</v>
      </c>
      <c r="AU64" s="7"/>
      <c r="AV64" s="41">
        <v>16.0830617181654</v>
      </c>
      <c r="AW64" s="7"/>
      <c r="AX64" s="41">
        <v>19.5138334219297</v>
      </c>
      <c r="AY64" s="7"/>
      <c r="AZ64" s="41">
        <v>23.0491807525068</v>
      </c>
      <c r="BA64" s="7"/>
      <c r="BB64" s="41">
        <v>23.4135808582636</v>
      </c>
      <c r="BC64" s="7"/>
      <c r="BD64" s="41">
        <v>28.886608714069901</v>
      </c>
      <c r="BE64" s="7"/>
      <c r="BF64" s="41">
        <v>29.5028493614378</v>
      </c>
      <c r="BG64" s="7"/>
      <c r="BH64" s="41">
        <v>29.492930868335399</v>
      </c>
      <c r="BI64" s="7"/>
      <c r="BJ64" s="41">
        <v>31.303431635533499</v>
      </c>
      <c r="BK64" s="7"/>
      <c r="BL64" s="41">
        <v>32.780226928128599</v>
      </c>
      <c r="BM64" s="7"/>
      <c r="BN64" s="41">
        <v>34.435627970160901</v>
      </c>
      <c r="BO64" s="7"/>
      <c r="BP64" s="41">
        <v>11.3392228794551</v>
      </c>
      <c r="BQ64" s="7"/>
      <c r="BR64" s="6">
        <f t="shared" si="33"/>
        <v>303.16061180395599</v>
      </c>
      <c r="BS64" s="7"/>
      <c r="BT64" s="36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6"/>
    </row>
    <row r="65" spans="1:85" s="24" customFormat="1" ht="27" customHeight="1">
      <c r="A65" s="472" t="s">
        <v>2680</v>
      </c>
      <c r="B65" s="30" t="s">
        <v>2776</v>
      </c>
      <c r="C65" s="6">
        <f t="shared" ref="C65:G65" si="533">C66+C67+C68+C69</f>
        <v>170.61318689503301</v>
      </c>
      <c r="D65" s="7">
        <f t="shared" ref="D65:H65" si="534">C65/R65-1</f>
        <v>-4.8179957745692698E-2</v>
      </c>
      <c r="E65" s="6">
        <f t="shared" si="533"/>
        <v>175.42907888233501</v>
      </c>
      <c r="F65" s="7">
        <f t="shared" si="534"/>
        <v>-3.9860035791507098E-2</v>
      </c>
      <c r="G65" s="6">
        <f t="shared" si="533"/>
        <v>172.989607206946</v>
      </c>
      <c r="H65" s="7">
        <f t="shared" si="534"/>
        <v>-1.3893067893717401E-2</v>
      </c>
      <c r="I65" s="6">
        <f t="shared" ref="I65:M65" si="535">I66+I67+I68+I69</f>
        <v>172.17465746766001</v>
      </c>
      <c r="J65" s="7">
        <f t="shared" ref="J65:N65" si="536">I65/X65-1</f>
        <v>-2.4858459826748201E-2</v>
      </c>
      <c r="K65" s="6">
        <f t="shared" si="535"/>
        <v>174.66902787057001</v>
      </c>
      <c r="L65" s="7">
        <f t="shared" si="536"/>
        <v>-2.00884095767009E-2</v>
      </c>
      <c r="M65" s="6">
        <f t="shared" si="535"/>
        <v>170.85377964710199</v>
      </c>
      <c r="N65" s="7">
        <f t="shared" si="536"/>
        <v>-1.16447259870962E-2</v>
      </c>
      <c r="O65" s="31">
        <f t="shared" si="4"/>
        <v>1036.72933796965</v>
      </c>
      <c r="P65" s="32">
        <f t="shared" si="5"/>
        <v>-2.66078616905987E-2</v>
      </c>
      <c r="Q65" s="7"/>
      <c r="R65" s="6">
        <f t="shared" ref="R65:V65" si="537">R66+R67+R68+R69</f>
        <v>179.24941619315899</v>
      </c>
      <c r="S65" s="7">
        <f t="shared" ref="S65:W65" si="538">R65/AT65-1</f>
        <v>5.1187047833395102E-2</v>
      </c>
      <c r="T65" s="6">
        <f t="shared" si="537"/>
        <v>182.71198514994899</v>
      </c>
      <c r="U65" s="7">
        <f t="shared" si="538"/>
        <v>1.3463263629396999E-2</v>
      </c>
      <c r="V65" s="6">
        <f t="shared" si="537"/>
        <v>175.42682398292001</v>
      </c>
      <c r="W65" s="7">
        <f t="shared" si="538"/>
        <v>-8.7330399668272796E-4</v>
      </c>
      <c r="X65" s="6">
        <f t="shared" ref="X65:AB65" si="539">X66+X67+X68+X69</f>
        <v>176.563760617838</v>
      </c>
      <c r="Y65" s="7">
        <f t="shared" ref="Y65:AC65" si="540">X65/AZ65-1</f>
        <v>2.8578363015037599E-2</v>
      </c>
      <c r="Z65" s="6">
        <f t="shared" si="539"/>
        <v>178.24978250856</v>
      </c>
      <c r="AA65" s="7">
        <f t="shared" si="540"/>
        <v>1.8481583520138199E-2</v>
      </c>
      <c r="AB65" s="6">
        <f t="shared" si="539"/>
        <v>172.86676576673099</v>
      </c>
      <c r="AC65" s="7">
        <f t="shared" si="540"/>
        <v>8.2096865073662002E-3</v>
      </c>
      <c r="AD65" s="6">
        <f t="shared" ref="AD65:AH65" si="541">AD66+AD67+AD68+AD69</f>
        <v>169.07607059579999</v>
      </c>
      <c r="AE65" s="7">
        <f t="shared" ref="AE65:AI65" si="542">AD65/BF65-1</f>
        <v>6.18854214901687E-3</v>
      </c>
      <c r="AF65" s="6">
        <f t="shared" si="541"/>
        <v>162.008776908897</v>
      </c>
      <c r="AG65" s="7">
        <f t="shared" si="542"/>
        <v>-7.60289324362451E-4</v>
      </c>
      <c r="AH65" s="6">
        <f t="shared" si="541"/>
        <v>160.26522536776699</v>
      </c>
      <c r="AI65" s="7">
        <f t="shared" si="542"/>
        <v>-8.5933932417059395E-3</v>
      </c>
      <c r="AJ65" s="6">
        <f t="shared" ref="AJ65:AN65" si="543">AJ66+AJ67+AJ68+AJ69</f>
        <v>169.875458816801</v>
      </c>
      <c r="AK65" s="7">
        <f t="shared" ref="AK65:AO65" si="544">AJ65/BL65-1</f>
        <v>-1.32920002957276E-2</v>
      </c>
      <c r="AL65" s="6">
        <f t="shared" si="543"/>
        <v>165.93646497281199</v>
      </c>
      <c r="AM65" s="7">
        <f t="shared" si="544"/>
        <v>-3.1354296227143801E-2</v>
      </c>
      <c r="AN65" s="6">
        <f t="shared" si="543"/>
        <v>167.74803211200199</v>
      </c>
      <c r="AO65" s="7">
        <f t="shared" si="544"/>
        <v>-4.4122516498198497E-2</v>
      </c>
      <c r="AP65" s="6">
        <f t="shared" si="14"/>
        <v>2059.9785629932398</v>
      </c>
      <c r="AQ65" s="7">
        <f t="shared" si="15"/>
        <v>2.2745874595873098E-3</v>
      </c>
      <c r="AR65" s="33"/>
      <c r="AS65" s="34">
        <f t="shared" si="16"/>
        <v>1879.8124522472699</v>
      </c>
      <c r="AT65" s="34">
        <f t="shared" ref="AT65:AX65" si="545">AT66+AT67+AT68+AT69</f>
        <v>170.52095206329901</v>
      </c>
      <c r="AU65" s="33"/>
      <c r="AV65" s="34">
        <f t="shared" si="545"/>
        <v>180.28476384592801</v>
      </c>
      <c r="AW65" s="33"/>
      <c r="AX65" s="34">
        <f t="shared" si="545"/>
        <v>175.58015883737099</v>
      </c>
      <c r="AY65" s="33"/>
      <c r="AZ65" s="34">
        <f t="shared" ref="AZ65:BD65" si="546">AZ66+AZ67+AZ68+AZ69</f>
        <v>171.65805442405201</v>
      </c>
      <c r="BA65" s="33"/>
      <c r="BB65" s="34">
        <f t="shared" si="546"/>
        <v>175.01522402838299</v>
      </c>
      <c r="BC65" s="33"/>
      <c r="BD65" s="34">
        <f t="shared" si="546"/>
        <v>171.459139978683</v>
      </c>
      <c r="BE65" s="33"/>
      <c r="BF65" s="34">
        <f t="shared" ref="BF65:BJ65" si="547">BF66+BF67+BF68+BF69</f>
        <v>168.036171664893</v>
      </c>
      <c r="BG65" s="33"/>
      <c r="BH65" s="34">
        <f t="shared" si="547"/>
        <v>162.13204417121699</v>
      </c>
      <c r="BI65" s="33"/>
      <c r="BJ65" s="34">
        <f t="shared" si="547"/>
        <v>161.65438506790201</v>
      </c>
      <c r="BK65" s="33"/>
      <c r="BL65" s="34">
        <f t="shared" ref="BL65:BP65" si="548">BL66+BL67+BL68+BL69</f>
        <v>172.163860906889</v>
      </c>
      <c r="BM65" s="33"/>
      <c r="BN65" s="34">
        <f t="shared" si="548"/>
        <v>171.30769725864999</v>
      </c>
      <c r="BO65" s="33"/>
      <c r="BP65" s="34">
        <f t="shared" si="548"/>
        <v>175.49114296266001</v>
      </c>
      <c r="BQ65" s="33"/>
      <c r="BR65" s="34">
        <f t="shared" si="33"/>
        <v>2055.3035952099299</v>
      </c>
      <c r="BS65" s="33"/>
      <c r="BT65" s="35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</row>
    <row r="66" spans="1:85" ht="27" customHeight="1">
      <c r="A66" s="468"/>
      <c r="B66" s="30" t="s">
        <v>2777</v>
      </c>
      <c r="C66" s="38">
        <f>[1]班线包车!C44</f>
        <v>114.3916</v>
      </c>
      <c r="D66" s="7">
        <f t="shared" ref="D66:H66" si="549">C66/R66-1</f>
        <v>-0.122243477153251</v>
      </c>
      <c r="E66" s="38">
        <f>[1]班线包车!E44</f>
        <v>120.983</v>
      </c>
      <c r="F66" s="7">
        <f t="shared" si="549"/>
        <v>-9.21751762815822E-2</v>
      </c>
      <c r="G66" s="38">
        <f>[1]班线包车!G44</f>
        <v>119.5115</v>
      </c>
      <c r="H66" s="7">
        <f t="shared" si="549"/>
        <v>-6.7645739473016997E-2</v>
      </c>
      <c r="I66" s="38">
        <f>[1]班线包车!I44</f>
        <v>120.37860000000001</v>
      </c>
      <c r="J66" s="7">
        <f t="shared" ref="J66:N66" si="550">I66/X66-1</f>
        <v>-7.4981327284295504E-2</v>
      </c>
      <c r="K66" s="38">
        <f>[1]班线包车!K44</f>
        <v>122.8015</v>
      </c>
      <c r="L66" s="7">
        <f t="shared" si="550"/>
        <v>-7.7596612687698893E-2</v>
      </c>
      <c r="M66" s="38">
        <f>[1]班线包车!M44</f>
        <v>121.1953</v>
      </c>
      <c r="N66" s="7">
        <f t="shared" si="550"/>
        <v>-7.3356750077987906E-2</v>
      </c>
      <c r="O66" s="31">
        <f t="shared" si="4"/>
        <v>719.26149999999996</v>
      </c>
      <c r="P66" s="32">
        <f t="shared" si="5"/>
        <v>-8.4711302772532998E-2</v>
      </c>
      <c r="Q66" s="7"/>
      <c r="R66" s="38">
        <f>[1]班线包车!R44</f>
        <v>130.3227</v>
      </c>
      <c r="S66" s="7">
        <f t="shared" ref="S66:W66" si="551">R66/AT66-1</f>
        <v>5.06683844212132E-2</v>
      </c>
      <c r="T66" s="38">
        <f>[1]班线包车!T44</f>
        <v>133.26689999999999</v>
      </c>
      <c r="U66" s="7">
        <f t="shared" si="551"/>
        <v>2.68013166045655E-2</v>
      </c>
      <c r="V66" s="38">
        <f>[1]班线包车!V44</f>
        <v>128.1825</v>
      </c>
      <c r="W66" s="7">
        <f t="shared" si="551"/>
        <v>2.9396411879025301E-2</v>
      </c>
      <c r="X66" s="38">
        <f>[1]班线包车!X44</f>
        <v>130.13640000000001</v>
      </c>
      <c r="Y66" s="7">
        <f t="shared" ref="Y66:AC66" si="552">X66/AZ66-1</f>
        <v>3.4285600747084199E-2</v>
      </c>
      <c r="Z66" s="38">
        <f>[1]班线包车!Z44</f>
        <v>133.13210000000001</v>
      </c>
      <c r="AA66" s="7">
        <f t="shared" si="552"/>
        <v>1.4027682145838501E-2</v>
      </c>
      <c r="AB66" s="38">
        <f>[1]班线包车!AB44</f>
        <v>130.78960000000001</v>
      </c>
      <c r="AC66" s="7">
        <f t="shared" si="552"/>
        <v>1.9534843113227202E-2</v>
      </c>
      <c r="AD66" s="38">
        <f>[1]班线包车!AD44</f>
        <v>128.10390000000001</v>
      </c>
      <c r="AE66" s="7">
        <f t="shared" ref="AE66:AI66" si="553">AD66/BF66-1</f>
        <v>1.38267192584807E-2</v>
      </c>
      <c r="AF66" s="38">
        <f>[1]班线包车!AF44</f>
        <v>120.2483</v>
      </c>
      <c r="AG66" s="7">
        <f t="shared" si="553"/>
        <v>-2.7748176345122302E-2</v>
      </c>
      <c r="AH66" s="38">
        <f>[1]班线包车!AH44</f>
        <v>118.1387</v>
      </c>
      <c r="AI66" s="7">
        <f t="shared" si="553"/>
        <v>-4.5225021942124501E-2</v>
      </c>
      <c r="AJ66" s="38">
        <f>[1]班线包车!AJ44</f>
        <v>123.2278</v>
      </c>
      <c r="AK66" s="7">
        <f t="shared" ref="AK66:AO66" si="554">AJ66/BL66-1</f>
        <v>-5.1535711399400302E-2</v>
      </c>
      <c r="AL66" s="38">
        <f>[1]班线包车!AL44</f>
        <v>118.7277</v>
      </c>
      <c r="AM66" s="7">
        <f t="shared" si="554"/>
        <v>-7.0704675135604703E-2</v>
      </c>
      <c r="AN66" s="38">
        <f>[1]班线包车!AN44</f>
        <v>116.6459</v>
      </c>
      <c r="AO66" s="7">
        <f t="shared" si="554"/>
        <v>-7.7120324320731903E-2</v>
      </c>
      <c r="AP66" s="6">
        <f t="shared" si="14"/>
        <v>1510.9224999999999</v>
      </c>
      <c r="AQ66" s="7">
        <f t="shared" si="15"/>
        <v>-7.0135646538631597E-3</v>
      </c>
      <c r="AR66" s="33"/>
      <c r="AS66" s="34">
        <f t="shared" si="16"/>
        <v>1395.2009</v>
      </c>
      <c r="AT66" s="39">
        <v>124.03789999999999</v>
      </c>
      <c r="AU66" s="7"/>
      <c r="AV66" s="38">
        <v>129.7884</v>
      </c>
      <c r="AW66" s="7"/>
      <c r="AX66" s="38">
        <v>124.52200000000001</v>
      </c>
      <c r="AY66" s="7"/>
      <c r="AZ66" s="39">
        <v>125.82250000000001</v>
      </c>
      <c r="BA66" s="7"/>
      <c r="BB66" s="39">
        <v>131.29040000000001</v>
      </c>
      <c r="BC66" s="7"/>
      <c r="BD66" s="39">
        <v>128.28360000000001</v>
      </c>
      <c r="BE66" s="7"/>
      <c r="BF66" s="39">
        <v>126.35680000000001</v>
      </c>
      <c r="BG66" s="7"/>
      <c r="BH66" s="39">
        <v>123.6802</v>
      </c>
      <c r="BI66" s="7"/>
      <c r="BJ66" s="39">
        <v>123.7346</v>
      </c>
      <c r="BK66" s="7"/>
      <c r="BL66" s="39">
        <v>129.92349999999999</v>
      </c>
      <c r="BM66" s="7"/>
      <c r="BN66" s="39">
        <v>127.761</v>
      </c>
      <c r="BO66" s="7"/>
      <c r="BP66" s="39">
        <v>126.3934</v>
      </c>
      <c r="BQ66" s="7"/>
      <c r="BR66" s="6">
        <f t="shared" si="33"/>
        <v>1521.5943</v>
      </c>
      <c r="BS66" s="7"/>
      <c r="BT66" s="36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6"/>
    </row>
    <row r="67" spans="1:85" ht="27" customHeight="1">
      <c r="A67" s="469"/>
      <c r="B67" s="30" t="s">
        <v>2778</v>
      </c>
      <c r="C67" s="38">
        <f>[1]公交!C53-[1]公交!C55</f>
        <v>36.22</v>
      </c>
      <c r="D67" s="7">
        <f t="shared" ref="D67:H67" si="555">C67/R67-1</f>
        <v>-2.29295926625303E-2</v>
      </c>
      <c r="E67" s="38">
        <f>[1]公交!E53-[1]公交!E55</f>
        <v>34.03</v>
      </c>
      <c r="F67" s="7">
        <f t="shared" si="555"/>
        <v>-9.2533333333333398E-2</v>
      </c>
      <c r="G67" s="38">
        <f>[1]公交!G53-[1]公交!G55</f>
        <v>33.840000000000003</v>
      </c>
      <c r="H67" s="7">
        <f t="shared" si="555"/>
        <v>-4.0272263187748597E-2</v>
      </c>
      <c r="I67" s="38">
        <f>[1]公交!I53-[1]公交!I55</f>
        <v>32.5</v>
      </c>
      <c r="J67" s="7">
        <f t="shared" ref="J67:N67" si="556">I67/X67-1</f>
        <v>-4.9429657794676798E-2</v>
      </c>
      <c r="K67" s="38">
        <f>[1]公交!K53-[1]公交!K55</f>
        <v>32.56</v>
      </c>
      <c r="L67" s="7">
        <f t="shared" si="556"/>
        <v>1.24378109452739E-2</v>
      </c>
      <c r="M67" s="38">
        <f>[1]公交!M53-[1]公交!M55</f>
        <v>30.22</v>
      </c>
      <c r="N67" s="7">
        <f t="shared" si="556"/>
        <v>2.8590878148400299E-2</v>
      </c>
      <c r="O67" s="31">
        <f t="shared" si="4"/>
        <v>199.37</v>
      </c>
      <c r="P67" s="32">
        <f t="shared" si="5"/>
        <v>-3.0112862424596199E-2</v>
      </c>
      <c r="Q67" s="7"/>
      <c r="R67" s="38">
        <f>[1]公交!R53-[1]公交!R55</f>
        <v>37.07</v>
      </c>
      <c r="S67" s="7">
        <f t="shared" ref="S67:W67" si="557">R67/AT67-1</f>
        <v>0.110545236668664</v>
      </c>
      <c r="T67" s="38">
        <f>[1]公交!T53-[1]公交!T55</f>
        <v>37.5</v>
      </c>
      <c r="U67" s="7">
        <f t="shared" si="557"/>
        <v>3.0502885408079099E-2</v>
      </c>
      <c r="V67" s="38">
        <f>[1]公交!V53-[1]公交!V55</f>
        <v>35.26</v>
      </c>
      <c r="W67" s="7">
        <f t="shared" si="557"/>
        <v>-4.88265443755053E-2</v>
      </c>
      <c r="X67" s="38">
        <f>[1]公交!X53-[1]公交!X55</f>
        <v>34.19</v>
      </c>
      <c r="Y67" s="7">
        <f t="shared" ref="Y67:AC67" si="558">X67/AZ67-1</f>
        <v>7.5157232704402305E-2</v>
      </c>
      <c r="Z67" s="38">
        <f>[1]公交!Z53-[1]公交!Z55</f>
        <v>32.159999999999997</v>
      </c>
      <c r="AA67" s="7">
        <f t="shared" si="558"/>
        <v>7.8832606507883304E-2</v>
      </c>
      <c r="AB67" s="38">
        <f>[1]公交!AB53-[1]公交!AB55</f>
        <v>29.38</v>
      </c>
      <c r="AC67" s="7">
        <f t="shared" si="558"/>
        <v>1.73130193905815E-2</v>
      </c>
      <c r="AD67" s="38">
        <f>[1]公交!AD53-[1]公交!AD55</f>
        <v>27.58</v>
      </c>
      <c r="AE67" s="7">
        <f t="shared" ref="AE67:AI67" si="559">AD67/BF67-1</f>
        <v>2.5445292620858199E-3</v>
      </c>
      <c r="AF67" s="38">
        <f>[1]公交!AF53-[1]公交!AF55</f>
        <v>27.82</v>
      </c>
      <c r="AG67" s="7">
        <f t="shared" si="559"/>
        <v>0.124494745351657</v>
      </c>
      <c r="AH67" s="38">
        <f>[1]公交!AH53-[1]公交!AH55</f>
        <v>28.46</v>
      </c>
      <c r="AI67" s="7">
        <f t="shared" si="559"/>
        <v>0.167350287120591</v>
      </c>
      <c r="AJ67" s="38">
        <f>[1]公交!AJ53-[1]公交!AJ55</f>
        <v>32.53</v>
      </c>
      <c r="AK67" s="7">
        <f t="shared" ref="AK67:AO67" si="560">AJ67/BL67-1</f>
        <v>0.15641663704230399</v>
      </c>
      <c r="AL67" s="38">
        <f>[1]公交!AL53-[1]公交!AL55</f>
        <v>32.450000000000003</v>
      </c>
      <c r="AM67" s="7">
        <f t="shared" si="560"/>
        <v>0.103741496598639</v>
      </c>
      <c r="AN67" s="38">
        <f>[1]公交!AN53-[1]公交!AN55</f>
        <v>33.4</v>
      </c>
      <c r="AO67" s="7">
        <f t="shared" si="560"/>
        <v>-2.3106171395144599E-2</v>
      </c>
      <c r="AP67" s="6">
        <f t="shared" si="14"/>
        <v>387.8</v>
      </c>
      <c r="AQ67" s="7">
        <f t="shared" si="15"/>
        <v>6.0490045941807E-2</v>
      </c>
      <c r="AR67" s="33"/>
      <c r="AS67" s="34">
        <f t="shared" si="16"/>
        <v>331.49</v>
      </c>
      <c r="AT67" s="38">
        <v>33.380000000000003</v>
      </c>
      <c r="AU67" s="7"/>
      <c r="AV67" s="38">
        <v>36.39</v>
      </c>
      <c r="AW67" s="7"/>
      <c r="AX67" s="38">
        <v>37.07</v>
      </c>
      <c r="AY67" s="7"/>
      <c r="AZ67" s="38">
        <v>31.8</v>
      </c>
      <c r="BA67" s="7"/>
      <c r="BB67" s="38">
        <v>29.81</v>
      </c>
      <c r="BC67" s="7"/>
      <c r="BD67" s="38">
        <v>28.88</v>
      </c>
      <c r="BE67" s="7"/>
      <c r="BF67" s="38">
        <v>27.51</v>
      </c>
      <c r="BG67" s="7"/>
      <c r="BH67" s="38">
        <v>24.74</v>
      </c>
      <c r="BI67" s="7"/>
      <c r="BJ67" s="38">
        <v>24.38</v>
      </c>
      <c r="BK67" s="7"/>
      <c r="BL67" s="6">
        <v>28.13</v>
      </c>
      <c r="BM67" s="7"/>
      <c r="BN67" s="6">
        <v>29.4</v>
      </c>
      <c r="BO67" s="7"/>
      <c r="BP67" s="6">
        <v>34.19</v>
      </c>
      <c r="BQ67" s="7"/>
      <c r="BR67" s="6">
        <f t="shared" si="33"/>
        <v>365.68</v>
      </c>
      <c r="BS67" s="7"/>
      <c r="BT67" s="36"/>
      <c r="BU67" s="42"/>
      <c r="BV67" s="42"/>
      <c r="BW67" s="42"/>
      <c r="BX67" s="42"/>
      <c r="BY67" s="42"/>
      <c r="BZ67" s="42"/>
      <c r="CA67" s="8"/>
      <c r="CB67" s="42"/>
      <c r="CC67" s="8"/>
      <c r="CD67" s="8"/>
      <c r="CE67" s="8"/>
      <c r="CF67" s="8"/>
      <c r="CG67" s="6"/>
    </row>
    <row r="68" spans="1:85" ht="27" customHeight="1">
      <c r="A68" s="470"/>
      <c r="B68" s="30" t="s">
        <v>2779</v>
      </c>
      <c r="C68" s="38">
        <f>[1]出租!C53-[1]出租!C55</f>
        <v>10.220000000000001</v>
      </c>
      <c r="D68" s="7">
        <f t="shared" ref="D68:H68" si="561">C68/R68-1</f>
        <v>-2.85171102661608E-2</v>
      </c>
      <c r="E68" s="38">
        <f>[1]出租!E53-[1]出租!E55</f>
        <v>11.06</v>
      </c>
      <c r="F68" s="7">
        <f t="shared" si="561"/>
        <v>7.6923076923075998E-2</v>
      </c>
      <c r="G68" s="38">
        <f>[1]出租!G53-[1]出租!G55</f>
        <v>10.71</v>
      </c>
      <c r="H68" s="7">
        <f t="shared" si="561"/>
        <v>5.8300395256917201E-2</v>
      </c>
      <c r="I68" s="38">
        <f>[1]出租!I53-[1]出租!I55</f>
        <v>10.98</v>
      </c>
      <c r="J68" s="7">
        <f t="shared" ref="J68:N68" si="562">I68/X68-1</f>
        <v>0.10351758793969899</v>
      </c>
      <c r="K68" s="38">
        <f>[1]出租!K53-[1]出租!K55</f>
        <v>11.09</v>
      </c>
      <c r="L68" s="7">
        <f t="shared" si="562"/>
        <v>4.0337711069418997E-2</v>
      </c>
      <c r="M68" s="38">
        <f>[1]出租!M53-[1]出租!M55</f>
        <v>11</v>
      </c>
      <c r="N68" s="7">
        <f t="shared" si="562"/>
        <v>5.16252390057352E-2</v>
      </c>
      <c r="O68" s="31">
        <f t="shared" si="4"/>
        <v>65.06</v>
      </c>
      <c r="P68" s="32">
        <f t="shared" si="5"/>
        <v>4.96934494998384E-2</v>
      </c>
      <c r="Q68" s="7"/>
      <c r="R68" s="38">
        <f>[1]出租!R53-[1]出租!R55</f>
        <v>10.52</v>
      </c>
      <c r="S68" s="7">
        <f t="shared" ref="S68:W68" si="563">R68/AT68-1</f>
        <v>0.34699103713188401</v>
      </c>
      <c r="T68" s="38">
        <f>[1]出租!T53-[1]出租!T55</f>
        <v>10.27</v>
      </c>
      <c r="U68" s="7">
        <f t="shared" si="563"/>
        <v>-4.8192771084336297E-2</v>
      </c>
      <c r="V68" s="38">
        <f>[1]出租!V53-[1]出租!V55</f>
        <v>10.119999999999999</v>
      </c>
      <c r="W68" s="7">
        <f t="shared" si="563"/>
        <v>-2.95566502463018E-3</v>
      </c>
      <c r="X68" s="38">
        <f>[1]出租!X53-[1]出租!X55</f>
        <v>9.9499999999999904</v>
      </c>
      <c r="Y68" s="7">
        <f t="shared" ref="Y68:AC68" si="564">X68/AZ68-1</f>
        <v>3.02419354838701E-3</v>
      </c>
      <c r="Z68" s="38">
        <f>[1]出租!Z53-[1]出租!Z55</f>
        <v>10.66</v>
      </c>
      <c r="AA68" s="7">
        <f t="shared" si="564"/>
        <v>5.3359683794466102E-2</v>
      </c>
      <c r="AB68" s="38">
        <f>[1]出租!AB53-[1]出租!AB55</f>
        <v>10.46</v>
      </c>
      <c r="AC68" s="7">
        <f t="shared" si="564"/>
        <v>-4.2124542124541399E-2</v>
      </c>
      <c r="AD68" s="38">
        <f>[1]出租!AD53-[1]出租!AD55</f>
        <v>10.32</v>
      </c>
      <c r="AE68" s="7">
        <f t="shared" ref="AE68:AI68" si="565">AD68/BF68-1</f>
        <v>4.2424242424240699E-2</v>
      </c>
      <c r="AF68" s="38">
        <f>[1]出租!AF53-[1]出租!AF55</f>
        <v>10.32</v>
      </c>
      <c r="AG68" s="7">
        <f t="shared" si="565"/>
        <v>3.8229376257547402E-2</v>
      </c>
      <c r="AH68" s="38">
        <f>[1]出租!AH53-[1]出租!AH55</f>
        <v>10.16</v>
      </c>
      <c r="AI68" s="7">
        <f t="shared" si="565"/>
        <v>2.2132796780683899E-2</v>
      </c>
      <c r="AJ68" s="38">
        <f>[1]出租!AJ53-[1]出租!AJ55</f>
        <v>10.15</v>
      </c>
      <c r="AK68" s="7">
        <f t="shared" ref="AK68:AO68" si="566">AJ68/BL68-1</f>
        <v>1.9743336623894202E-3</v>
      </c>
      <c r="AL68" s="38">
        <f>[1]出租!AL53-[1]出租!AL55</f>
        <v>9.7700000000000102</v>
      </c>
      <c r="AM68" s="7">
        <f t="shared" si="566"/>
        <v>-5.0916496944989299E-3</v>
      </c>
      <c r="AN68" s="38">
        <f>[1]出租!AN53-[1]出租!AN55</f>
        <v>9.81</v>
      </c>
      <c r="AO68" s="7">
        <f t="shared" si="566"/>
        <v>-1.50602409638562E-2</v>
      </c>
      <c r="AP68" s="6">
        <f t="shared" si="14"/>
        <v>122.51</v>
      </c>
      <c r="AQ68" s="7">
        <f t="shared" si="15"/>
        <v>2.60469011725297E-2</v>
      </c>
      <c r="AR68" s="33"/>
      <c r="AS68" s="34">
        <f t="shared" si="16"/>
        <v>109.44</v>
      </c>
      <c r="AT68" s="38">
        <v>7.81</v>
      </c>
      <c r="AU68" s="7"/>
      <c r="AV68" s="38">
        <v>10.79</v>
      </c>
      <c r="AW68" s="7"/>
      <c r="AX68" s="38">
        <v>10.15</v>
      </c>
      <c r="AY68" s="7"/>
      <c r="AZ68" s="38">
        <v>9.9199999999999893</v>
      </c>
      <c r="BA68" s="7"/>
      <c r="BB68" s="38">
        <v>10.119999999999999</v>
      </c>
      <c r="BC68" s="7"/>
      <c r="BD68" s="38">
        <v>10.92</v>
      </c>
      <c r="BE68" s="7"/>
      <c r="BF68" s="38">
        <v>9.9000000000000092</v>
      </c>
      <c r="BG68" s="7"/>
      <c r="BH68" s="38">
        <v>9.94</v>
      </c>
      <c r="BI68" s="7"/>
      <c r="BJ68" s="38">
        <v>9.94</v>
      </c>
      <c r="BK68" s="7"/>
      <c r="BL68" s="6">
        <v>10.130000000000001</v>
      </c>
      <c r="BM68" s="7"/>
      <c r="BN68" s="6">
        <v>9.8199999999999896</v>
      </c>
      <c r="BO68" s="7"/>
      <c r="BP68" s="6">
        <v>9.9600000000000097</v>
      </c>
      <c r="BQ68" s="7"/>
      <c r="BR68" s="6">
        <f t="shared" si="33"/>
        <v>119.4</v>
      </c>
      <c r="BS68" s="7"/>
      <c r="BT68" s="36"/>
      <c r="BU68" s="42"/>
      <c r="BV68" s="42"/>
      <c r="BW68" s="42"/>
      <c r="BX68" s="42"/>
      <c r="BY68" s="42"/>
      <c r="BZ68" s="42"/>
      <c r="CA68" s="8"/>
      <c r="CB68" s="42"/>
      <c r="CC68" s="8"/>
      <c r="CD68" s="8"/>
      <c r="CE68" s="8"/>
      <c r="CF68" s="8"/>
      <c r="CG68" s="6"/>
    </row>
    <row r="69" spans="1:85" ht="27" customHeight="1">
      <c r="A69" s="471"/>
      <c r="B69" s="30" t="s">
        <v>2780</v>
      </c>
      <c r="C69" s="41">
        <f>[1]网约车!C53-[1]网约车!C55</f>
        <v>9.7815868950325999</v>
      </c>
      <c r="D69" s="7">
        <f t="shared" ref="D69:H69" si="567">C69/R69-1</f>
        <v>6.3176242983302897</v>
      </c>
      <c r="E69" s="41">
        <f>[1]网约车!E53-[1]网约车!E55</f>
        <v>9.3560788823352006</v>
      </c>
      <c r="F69" s="7">
        <f t="shared" si="567"/>
        <v>4.5854347957280099</v>
      </c>
      <c r="G69" s="41">
        <f>[1]网约车!G53-[1]网约车!G55</f>
        <v>8.9281072069463896</v>
      </c>
      <c r="H69" s="7">
        <f t="shared" si="567"/>
        <v>3.7889247194907099</v>
      </c>
      <c r="I69" s="41">
        <f>[1]网约车!I53-[1]网约车!I55</f>
        <v>8.3160574676596006</v>
      </c>
      <c r="J69" s="7">
        <f t="shared" ref="J69:N69" si="568">I69/X69-1</f>
        <v>2.63565648669818</v>
      </c>
      <c r="K69" s="41">
        <f>[1]网约车!K53-[1]网约车!K55</f>
        <v>8.2175278705698993</v>
      </c>
      <c r="L69" s="7">
        <f t="shared" si="568"/>
        <v>2.5764418451881901</v>
      </c>
      <c r="M69" s="41">
        <f>[1]网约车!M53-[1]网约车!M55</f>
        <v>8.4384796471015004</v>
      </c>
      <c r="N69" s="7">
        <f t="shared" si="568"/>
        <v>2.7719509982639901</v>
      </c>
      <c r="O69" s="31">
        <f t="shared" ref="O69:O94" si="569">E69+C69+G69+I69+K69+M69</f>
        <v>53.037837969645203</v>
      </c>
      <c r="P69" s="32">
        <f t="shared" ref="P69:P94" si="570">O69/SUM(R69,T69,V69,X69,Z69,AB69)-1</f>
        <v>3.5337940407611002</v>
      </c>
      <c r="Q69" s="7"/>
      <c r="R69" s="41">
        <f>[1]网约车!R53-[1]网约车!R55</f>
        <v>1.3367161931591001</v>
      </c>
      <c r="S69" s="7">
        <f t="shared" ref="S69:W69" si="571">R69/AT69-1</f>
        <v>-0.74745833270229001</v>
      </c>
      <c r="T69" s="41">
        <f>[1]网约车!T53-[1]网约车!T55</f>
        <v>1.6750851499495001</v>
      </c>
      <c r="U69" s="7">
        <f t="shared" si="571"/>
        <v>-0.494903084290293</v>
      </c>
      <c r="V69" s="41">
        <f>[1]网约车!V53-[1]网约车!V55</f>
        <v>1.8643239829203</v>
      </c>
      <c r="W69" s="7">
        <f t="shared" si="571"/>
        <v>-0.51426606820753495</v>
      </c>
      <c r="X69" s="41">
        <f>[1]网约车!X53-[1]网约车!X55</f>
        <v>2.2873606178377002</v>
      </c>
      <c r="Y69" s="7">
        <f t="shared" ref="Y69:AC69" si="572">X69/AZ69-1</f>
        <v>-0.444215679795186</v>
      </c>
      <c r="Z69" s="41">
        <f>[1]网约车!Z53-[1]网约车!Z55</f>
        <v>2.2976825085597001</v>
      </c>
      <c r="AA69" s="7">
        <f t="shared" si="572"/>
        <v>-0.39452198800941202</v>
      </c>
      <c r="AB69" s="41">
        <f>[1]网约车!AB53-[1]网约车!AB55</f>
        <v>2.2371657667306</v>
      </c>
      <c r="AC69" s="7">
        <f t="shared" si="572"/>
        <v>-0.33724210619379402</v>
      </c>
      <c r="AD69" s="41">
        <f>[1]网约车!AD53-[1]网约车!AD55</f>
        <v>3.0721705958004</v>
      </c>
      <c r="AE69" s="7">
        <f t="shared" ref="AE69:AI69" si="573">AD69/BF69-1</f>
        <v>-0.28041622118237802</v>
      </c>
      <c r="AF69" s="41">
        <f>[1]网约车!AF53-[1]网约车!AF55</f>
        <v>3.6204769088969</v>
      </c>
      <c r="AG69" s="7">
        <f t="shared" si="573"/>
        <v>-4.0130836654265901E-2</v>
      </c>
      <c r="AH69" s="41">
        <f>[1]网约车!AH53-[1]网约车!AH55</f>
        <v>3.5065253677668999</v>
      </c>
      <c r="AI69" s="7">
        <f t="shared" si="573"/>
        <v>-2.59070189957212E-2</v>
      </c>
      <c r="AJ69" s="41">
        <f>[1]网约车!AJ53-[1]网约车!AJ55</f>
        <v>3.9676588168009101</v>
      </c>
      <c r="AK69" s="7">
        <f t="shared" ref="AK69:AO69" si="574">AJ69/BL69-1</f>
        <v>-3.1911905440584801E-3</v>
      </c>
      <c r="AL69" s="41">
        <f>[1]网约车!AL53-[1]网约车!AL55</f>
        <v>4.9887649728121</v>
      </c>
      <c r="AM69" s="7">
        <f t="shared" si="574"/>
        <v>0.15301919098657499</v>
      </c>
      <c r="AN69" s="41">
        <f>[1]网约车!AN53-[1]网约车!AN55</f>
        <v>7.8921321120021002</v>
      </c>
      <c r="AO69" s="7">
        <f t="shared" si="574"/>
        <v>0.59509743565163797</v>
      </c>
      <c r="AP69" s="6">
        <f t="shared" ref="AP69:AP94" si="575">T69+R69+V69+X69+Z69+AB69+AD69+AF69+AH69+AJ69+AL69+AN69</f>
        <v>38.746062993236201</v>
      </c>
      <c r="AQ69" s="7">
        <f t="shared" ref="AQ69:AQ94" si="576">AP69/SUM(AT69,AV69,AX69,AZ69,BB69,BD69,BF69,BH69,BJ69,BL69,BN69,BP69)-1</f>
        <v>-0.203236180455133</v>
      </c>
      <c r="AR69" s="33"/>
      <c r="AS69" s="34">
        <f t="shared" ref="AS69:AS94" si="577">AT69+AV69+AX69+AZ69+BB69+BD69+BF69+BH69+BJ69+BL69+BN69</f>
        <v>43.681552247267</v>
      </c>
      <c r="AT69" s="41">
        <v>5.2930520632989504</v>
      </c>
      <c r="AU69" s="7"/>
      <c r="AV69" s="41">
        <v>3.3163638459281701</v>
      </c>
      <c r="AW69" s="7"/>
      <c r="AX69" s="41">
        <v>3.8381588373711799</v>
      </c>
      <c r="AY69" s="7"/>
      <c r="AZ69" s="41">
        <v>4.1155544240520801</v>
      </c>
      <c r="BA69" s="7"/>
      <c r="BB69" s="41">
        <v>3.79482402838341</v>
      </c>
      <c r="BC69" s="7"/>
      <c r="BD69" s="41">
        <v>3.37553997868301</v>
      </c>
      <c r="BE69" s="7"/>
      <c r="BF69" s="41">
        <v>4.2693716648927396</v>
      </c>
      <c r="BG69" s="7"/>
      <c r="BH69" s="41">
        <v>3.7718441712173698</v>
      </c>
      <c r="BI69" s="7"/>
      <c r="BJ69" s="41">
        <v>3.5997850679015402</v>
      </c>
      <c r="BK69" s="7"/>
      <c r="BL69" s="41">
        <v>3.9803609068889099</v>
      </c>
      <c r="BM69" s="7"/>
      <c r="BN69" s="41">
        <v>4.3266972586496903</v>
      </c>
      <c r="BO69" s="7"/>
      <c r="BP69" s="41">
        <v>4.9477429626598104</v>
      </c>
      <c r="BQ69" s="7"/>
      <c r="BR69" s="6">
        <f t="shared" ref="BR69:BR94" si="578">AT69+AV69+AX69+AZ69+BB69+BD69+BF69+BH69+BJ69+BL69+BN69+BP69</f>
        <v>48.629295209926902</v>
      </c>
      <c r="BS69" s="7"/>
      <c r="BT69" s="36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6"/>
    </row>
    <row r="70" spans="1:85" s="24" customFormat="1" ht="27" customHeight="1">
      <c r="A70" s="472" t="s">
        <v>2693</v>
      </c>
      <c r="B70" s="30" t="s">
        <v>2776</v>
      </c>
      <c r="C70" s="6">
        <f t="shared" ref="C70:G70" si="579">C71+C72+C73+C74</f>
        <v>345.742122157979</v>
      </c>
      <c r="D70" s="7">
        <f t="shared" ref="D70:H70" si="580">C70/R70-1</f>
        <v>0.193157807087564</v>
      </c>
      <c r="E70" s="6">
        <f t="shared" si="579"/>
        <v>340.89232801890302</v>
      </c>
      <c r="F70" s="7">
        <f t="shared" si="580"/>
        <v>0.19381214708240499</v>
      </c>
      <c r="G70" s="6">
        <f t="shared" si="579"/>
        <v>349.40033465670899</v>
      </c>
      <c r="H70" s="7">
        <f t="shared" si="580"/>
        <v>0.203970266294633</v>
      </c>
      <c r="I70" s="6">
        <f t="shared" ref="I70:M70" si="581">I71+I72+I73+I74</f>
        <v>366.08884964290098</v>
      </c>
      <c r="J70" s="7">
        <f t="shared" ref="J70:N70" si="582">I70/X70-1</f>
        <v>9.6806293321937395E-2</v>
      </c>
      <c r="K70" s="6">
        <f t="shared" si="581"/>
        <v>377.94670980873798</v>
      </c>
      <c r="L70" s="7">
        <f t="shared" si="582"/>
        <v>7.1500799356106301E-2</v>
      </c>
      <c r="M70" s="6">
        <f t="shared" si="581"/>
        <v>365.46670756281202</v>
      </c>
      <c r="N70" s="7">
        <f t="shared" si="582"/>
        <v>0.154843681471659</v>
      </c>
      <c r="O70" s="31">
        <f t="shared" si="569"/>
        <v>2145.5370518480399</v>
      </c>
      <c r="P70" s="32">
        <f t="shared" si="570"/>
        <v>0.14827037105799501</v>
      </c>
      <c r="Q70" s="7"/>
      <c r="R70" s="6">
        <f t="shared" ref="R70:V70" si="583">R71+R72+R73+R74</f>
        <v>289.77065741363901</v>
      </c>
      <c r="S70" s="7">
        <f t="shared" ref="S70:W70" si="584">R70/AT70-1</f>
        <v>2.3008535082381699E-2</v>
      </c>
      <c r="T70" s="6">
        <f t="shared" si="583"/>
        <v>285.54938802727099</v>
      </c>
      <c r="U70" s="7">
        <f t="shared" si="584"/>
        <v>6.3483537072790003E-2</v>
      </c>
      <c r="V70" s="6">
        <f t="shared" si="583"/>
        <v>290.20678038173799</v>
      </c>
      <c r="W70" s="7">
        <f t="shared" si="584"/>
        <v>-1.37726234093469E-2</v>
      </c>
      <c r="X70" s="6">
        <f t="shared" ref="X70:AB70" si="585">X71+X72+X73+X74</f>
        <v>333.77712351933599</v>
      </c>
      <c r="Y70" s="7">
        <f t="shared" ref="Y70:AC70" si="586">X70/AZ70-1</f>
        <v>4.6040533198054498E-2</v>
      </c>
      <c r="Z70" s="6">
        <f t="shared" si="585"/>
        <v>352.72648423207602</v>
      </c>
      <c r="AA70" s="7">
        <f t="shared" si="586"/>
        <v>1.3774825295262999E-3</v>
      </c>
      <c r="AB70" s="6">
        <f t="shared" si="585"/>
        <v>316.46422232408497</v>
      </c>
      <c r="AC70" s="7">
        <f t="shared" si="586"/>
        <v>-6.7205208432399993E-2</v>
      </c>
      <c r="AD70" s="6">
        <f t="shared" ref="AD70:AH70" si="587">AD71+AD72+AD73+AD74</f>
        <v>376.60184375946397</v>
      </c>
      <c r="AE70" s="7">
        <f t="shared" ref="AE70:AI70" si="588">AD70/BF70-1</f>
        <v>-1.7672727962219002E-2</v>
      </c>
      <c r="AF70" s="6">
        <f t="shared" si="587"/>
        <v>387.82519402580999</v>
      </c>
      <c r="AG70" s="7">
        <f t="shared" si="588"/>
        <v>-1.21272156789468E-2</v>
      </c>
      <c r="AH70" s="6">
        <f t="shared" si="587"/>
        <v>330.79584038274101</v>
      </c>
      <c r="AI70" s="7">
        <f t="shared" si="588"/>
        <v>-2.9191091660209299E-2</v>
      </c>
      <c r="AJ70" s="6">
        <f t="shared" ref="AJ70:AN70" si="589">AJ71+AJ72+AJ73+AJ74</f>
        <v>339.52265502226999</v>
      </c>
      <c r="AK70" s="7">
        <f t="shared" ref="AK70:AO70" si="590">AJ70/BL70-1</f>
        <v>-6.1171395587943801E-2</v>
      </c>
      <c r="AL70" s="6">
        <f t="shared" si="589"/>
        <v>336.59282874662398</v>
      </c>
      <c r="AM70" s="7">
        <f t="shared" si="590"/>
        <v>-2.8609061298290302E-3</v>
      </c>
      <c r="AN70" s="6">
        <f t="shared" si="589"/>
        <v>339.23650772349703</v>
      </c>
      <c r="AO70" s="7">
        <f t="shared" si="590"/>
        <v>0.13982579261358399</v>
      </c>
      <c r="AP70" s="6">
        <f t="shared" si="575"/>
        <v>3979.0695255585501</v>
      </c>
      <c r="AQ70" s="7">
        <f t="shared" si="576"/>
        <v>2.24929163080256E-3</v>
      </c>
      <c r="AR70" s="33"/>
      <c r="AS70" s="34">
        <f t="shared" si="577"/>
        <v>3672.5181594247701</v>
      </c>
      <c r="AT70" s="34">
        <f t="shared" ref="AT70:AX70" si="591">AT71+AT72+AT73+AT74</f>
        <v>283.25341136113201</v>
      </c>
      <c r="AU70" s="33"/>
      <c r="AV70" s="34">
        <f t="shared" si="591"/>
        <v>268.50381606586802</v>
      </c>
      <c r="AW70" s="33"/>
      <c r="AX70" s="34">
        <f t="shared" si="591"/>
        <v>294.25950573889997</v>
      </c>
      <c r="AY70" s="33"/>
      <c r="AZ70" s="34">
        <f t="shared" ref="AZ70:BD70" si="592">AZ71+AZ72+AZ73+AZ74</f>
        <v>319.08622364649699</v>
      </c>
      <c r="BA70" s="33"/>
      <c r="BB70" s="34">
        <f t="shared" si="592"/>
        <v>352.24127802541801</v>
      </c>
      <c r="BC70" s="33"/>
      <c r="BD70" s="34">
        <f t="shared" si="592"/>
        <v>339.26456835404701</v>
      </c>
      <c r="BE70" s="33"/>
      <c r="BF70" s="34">
        <f t="shared" ref="BF70:BJ70" si="593">BF71+BF72+BF73+BF74</f>
        <v>383.37716408730603</v>
      </c>
      <c r="BG70" s="33"/>
      <c r="BH70" s="34">
        <f t="shared" si="593"/>
        <v>392.58617119648198</v>
      </c>
      <c r="BI70" s="33"/>
      <c r="BJ70" s="34">
        <f t="shared" si="593"/>
        <v>340.74248550978501</v>
      </c>
      <c r="BK70" s="33"/>
      <c r="BL70" s="34">
        <f t="shared" ref="BL70:BP70" si="594">BL71+BL72+BL73+BL74</f>
        <v>361.64498336189598</v>
      </c>
      <c r="BM70" s="33"/>
      <c r="BN70" s="34">
        <f t="shared" si="594"/>
        <v>337.558552077439</v>
      </c>
      <c r="BO70" s="33"/>
      <c r="BP70" s="34">
        <f t="shared" si="594"/>
        <v>297.62136452943298</v>
      </c>
      <c r="BQ70" s="33"/>
      <c r="BR70" s="34">
        <f t="shared" si="578"/>
        <v>3970.1395239541998</v>
      </c>
      <c r="BS70" s="33"/>
      <c r="BT70" s="35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</row>
    <row r="71" spans="1:85" ht="27" customHeight="1">
      <c r="A71" s="468"/>
      <c r="B71" s="30" t="s">
        <v>2777</v>
      </c>
      <c r="C71" s="38">
        <f>[1]班线包车!C48</f>
        <v>146.71559999999999</v>
      </c>
      <c r="D71" s="7">
        <f t="shared" ref="D71:H71" si="595">C71/R71-1</f>
        <v>-7.2415351885161197E-2</v>
      </c>
      <c r="E71" s="38">
        <f>[1]班线包车!E48</f>
        <v>164.4127</v>
      </c>
      <c r="F71" s="7">
        <f t="shared" si="595"/>
        <v>5.9337176353735398E-4</v>
      </c>
      <c r="G71" s="38">
        <f>[1]班线包车!G48</f>
        <v>162.09819999999999</v>
      </c>
      <c r="H71" s="7">
        <f t="shared" si="595"/>
        <v>-5.4172975653873703E-2</v>
      </c>
      <c r="I71" s="38">
        <f>[1]班线包车!I48</f>
        <v>182.7013</v>
      </c>
      <c r="J71" s="7">
        <f t="shared" ref="J71:N71" si="596">I71/X71-1</f>
        <v>-8.1525933008677401E-2</v>
      </c>
      <c r="K71" s="38">
        <f>[1]班线包车!K48</f>
        <v>190.22389999999999</v>
      </c>
      <c r="L71" s="7">
        <f t="shared" si="596"/>
        <v>-0.10259003754778399</v>
      </c>
      <c r="M71" s="38">
        <f>[1]班线包车!M48</f>
        <v>170.97110000000001</v>
      </c>
      <c r="N71" s="7">
        <f t="shared" si="596"/>
        <v>-8.7997998590691906E-2</v>
      </c>
      <c r="O71" s="31">
        <f t="shared" si="569"/>
        <v>1017.1228</v>
      </c>
      <c r="P71" s="32">
        <f t="shared" si="570"/>
        <v>-6.8759291254819596E-2</v>
      </c>
      <c r="Q71" s="7"/>
      <c r="R71" s="38">
        <f>[1]班线包车!R48</f>
        <v>158.1695</v>
      </c>
      <c r="S71" s="7">
        <f t="shared" ref="S71:W71" si="597">R71/AT71-1</f>
        <v>-4.7556933980932303E-3</v>
      </c>
      <c r="T71" s="38">
        <f>[1]班线包车!T48</f>
        <v>164.3152</v>
      </c>
      <c r="U71" s="7">
        <f t="shared" si="597"/>
        <v>-2.5760124368625702E-2</v>
      </c>
      <c r="V71" s="38">
        <f>[1]班线包车!V48</f>
        <v>171.38249999999999</v>
      </c>
      <c r="W71" s="7">
        <f t="shared" si="597"/>
        <v>7.8857173773947391E-3</v>
      </c>
      <c r="X71" s="38">
        <f>[1]班线包车!X48</f>
        <v>198.91829999999999</v>
      </c>
      <c r="Y71" s="7">
        <f t="shared" ref="Y71:AC71" si="598">X71/AZ71-1</f>
        <v>-4.7307216214242899E-3</v>
      </c>
      <c r="Z71" s="38">
        <f>[1]班线包车!Z48</f>
        <v>211.9699</v>
      </c>
      <c r="AA71" s="7">
        <f t="shared" si="598"/>
        <v>-4.1038955633610402E-2</v>
      </c>
      <c r="AB71" s="38">
        <f>[1]班线包车!AB48</f>
        <v>187.46789999999999</v>
      </c>
      <c r="AC71" s="7">
        <f t="shared" si="598"/>
        <v>-9.8887043093553104E-2</v>
      </c>
      <c r="AD71" s="38">
        <f>[1]班线包车!AD48</f>
        <v>223.17930000000001</v>
      </c>
      <c r="AE71" s="7">
        <f t="shared" ref="AE71:AI71" si="599">AD71/BF71-1</f>
        <v>-4.8620755802800703E-2</v>
      </c>
      <c r="AF71" s="38">
        <f>[1]班线包车!AF48</f>
        <v>231.61340000000001</v>
      </c>
      <c r="AG71" s="7">
        <f t="shared" si="599"/>
        <v>-6.4704112681288894E-2</v>
      </c>
      <c r="AH71" s="38">
        <f>[1]班线包车!AH48</f>
        <v>182.6086</v>
      </c>
      <c r="AI71" s="7">
        <f t="shared" si="599"/>
        <v>-7.08397869443365E-2</v>
      </c>
      <c r="AJ71" s="38">
        <f>[1]班线包车!AJ48</f>
        <v>185.0951</v>
      </c>
      <c r="AK71" s="7">
        <f t="shared" ref="AK71:AO71" si="600">AJ71/BL71-1</f>
        <v>-0.107557801747227</v>
      </c>
      <c r="AL71" s="38">
        <f>[1]班线包车!AL48</f>
        <v>165.4614</v>
      </c>
      <c r="AM71" s="7">
        <f t="shared" si="600"/>
        <v>-5.7492687456032102E-2</v>
      </c>
      <c r="AN71" s="38">
        <f>[1]班线包车!AN48</f>
        <v>150.57169999999999</v>
      </c>
      <c r="AO71" s="7">
        <f t="shared" si="600"/>
        <v>-3.65674110464934E-2</v>
      </c>
      <c r="AP71" s="6">
        <f t="shared" si="575"/>
        <v>2230.7528000000002</v>
      </c>
      <c r="AQ71" s="7">
        <f t="shared" si="576"/>
        <v>-4.8544452911294701E-2</v>
      </c>
      <c r="AR71" s="33"/>
      <c r="AS71" s="34">
        <f t="shared" si="577"/>
        <v>2188.2819</v>
      </c>
      <c r="AT71" s="39">
        <v>158.92529999999999</v>
      </c>
      <c r="AU71" s="7"/>
      <c r="AV71" s="38">
        <v>168.65989999999999</v>
      </c>
      <c r="AW71" s="7"/>
      <c r="AX71" s="38">
        <v>170.04159999999999</v>
      </c>
      <c r="AY71" s="7"/>
      <c r="AZ71" s="39">
        <v>199.8638</v>
      </c>
      <c r="BA71" s="7"/>
      <c r="BB71" s="39">
        <v>221.0412</v>
      </c>
      <c r="BC71" s="7"/>
      <c r="BD71" s="39">
        <v>208.04040000000001</v>
      </c>
      <c r="BE71" s="7"/>
      <c r="BF71" s="39">
        <v>234.58500000000001</v>
      </c>
      <c r="BG71" s="7"/>
      <c r="BH71" s="39">
        <v>247.63650000000001</v>
      </c>
      <c r="BI71" s="7"/>
      <c r="BJ71" s="39">
        <v>196.5308</v>
      </c>
      <c r="BK71" s="7"/>
      <c r="BL71" s="39">
        <v>207.40289999999999</v>
      </c>
      <c r="BM71" s="7"/>
      <c r="BN71" s="39">
        <v>175.55449999999999</v>
      </c>
      <c r="BO71" s="7"/>
      <c r="BP71" s="39">
        <v>156.2867</v>
      </c>
      <c r="BQ71" s="7"/>
      <c r="BR71" s="6">
        <f t="shared" si="578"/>
        <v>2344.5686000000001</v>
      </c>
      <c r="BS71" s="7"/>
      <c r="BT71" s="36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6"/>
    </row>
    <row r="72" spans="1:85" ht="27" customHeight="1">
      <c r="A72" s="468"/>
      <c r="B72" s="30" t="s">
        <v>2778</v>
      </c>
      <c r="C72" s="38">
        <f>[1]公交!C57-[1]公交!C59</f>
        <v>101.06</v>
      </c>
      <c r="D72" s="7">
        <f t="shared" ref="D72:H72" si="601">C72/R72-1</f>
        <v>0.27601010101010098</v>
      </c>
      <c r="E72" s="38">
        <f>[1]公交!E57-[1]公交!E59</f>
        <v>76.08</v>
      </c>
      <c r="F72" s="7">
        <f t="shared" si="601"/>
        <v>0.16974169741697501</v>
      </c>
      <c r="G72" s="38">
        <f>[1]公交!G57-[1]公交!G59</f>
        <v>92.72</v>
      </c>
      <c r="H72" s="7">
        <f t="shared" si="601"/>
        <v>0.249595687331535</v>
      </c>
      <c r="I72" s="38">
        <f>[1]公交!I57-[1]公交!I59</f>
        <v>94.309999999999903</v>
      </c>
      <c r="J72" s="7">
        <f t="shared" ref="J72:N72" si="602">I72/X72-1</f>
        <v>0.213146385387188</v>
      </c>
      <c r="K72" s="38">
        <f>[1]公交!K57-[1]公交!K59</f>
        <v>98.21</v>
      </c>
      <c r="L72" s="7">
        <f t="shared" si="602"/>
        <v>0.27512334458582299</v>
      </c>
      <c r="M72" s="38">
        <f>[1]公交!M57-[1]公交!M59</f>
        <v>98.119999999999905</v>
      </c>
      <c r="N72" s="7">
        <f t="shared" si="602"/>
        <v>0.45773287772990601</v>
      </c>
      <c r="O72" s="31">
        <f t="shared" si="569"/>
        <v>560.5</v>
      </c>
      <c r="P72" s="32">
        <f t="shared" si="570"/>
        <v>0.27238882204717302</v>
      </c>
      <c r="Q72" s="7"/>
      <c r="R72" s="38">
        <f>[1]公交!R57-[1]公交!R59</f>
        <v>79.2</v>
      </c>
      <c r="S72" s="7">
        <f t="shared" ref="S72:W72" si="603">R72/AT72-1</f>
        <v>-0.112008072653886</v>
      </c>
      <c r="T72" s="38">
        <f>[1]公交!T57-[1]公交!T59</f>
        <v>65.040000000000006</v>
      </c>
      <c r="U72" s="7">
        <f t="shared" si="603"/>
        <v>-0.11025991792065699</v>
      </c>
      <c r="V72" s="38">
        <f>[1]公交!V57-[1]公交!V59</f>
        <v>74.2</v>
      </c>
      <c r="W72" s="7">
        <f t="shared" si="603"/>
        <v>-0.12582469368520199</v>
      </c>
      <c r="X72" s="38">
        <f>[1]公交!X57-[1]公交!X59</f>
        <v>77.739999999999995</v>
      </c>
      <c r="Y72" s="7">
        <f t="shared" ref="Y72:AC72" si="604">X72/AZ72-1</f>
        <v>-6.1677730838865998E-2</v>
      </c>
      <c r="Z72" s="38">
        <f>[1]公交!Z57-[1]公交!Z59</f>
        <v>77.02</v>
      </c>
      <c r="AA72" s="7">
        <f t="shared" si="604"/>
        <v>-6.1990013396663199E-2</v>
      </c>
      <c r="AB72" s="38">
        <f>[1]公交!AB57-[1]公交!AB59</f>
        <v>67.31</v>
      </c>
      <c r="AC72" s="7">
        <f t="shared" si="604"/>
        <v>-0.190109493442426</v>
      </c>
      <c r="AD72" s="38">
        <f>[1]公交!AD57-[1]公交!AD59</f>
        <v>84.110000000000099</v>
      </c>
      <c r="AE72" s="7">
        <f t="shared" ref="AE72:AI72" si="605">AD72/BF72-1</f>
        <v>-0.148166902977517</v>
      </c>
      <c r="AF72" s="38">
        <f>[1]公交!AF57-[1]公交!AF59</f>
        <v>84.34</v>
      </c>
      <c r="AG72" s="7">
        <f t="shared" si="605"/>
        <v>-8.3858353247880504E-2</v>
      </c>
      <c r="AH72" s="38">
        <f>[1]公交!AH57-[1]公交!AH59</f>
        <v>67.569999999999993</v>
      </c>
      <c r="AI72" s="7">
        <f t="shared" si="605"/>
        <v>-0.15389431505133999</v>
      </c>
      <c r="AJ72" s="38">
        <f>[1]公交!AJ57-[1]公交!AJ59</f>
        <v>62.04</v>
      </c>
      <c r="AK72" s="7">
        <f t="shared" ref="AK72:AO72" si="606">AJ72/BL72-1</f>
        <v>-0.17664233576642399</v>
      </c>
      <c r="AL72" s="38">
        <f>[1]公交!AL57-[1]公交!AL59</f>
        <v>63.83</v>
      </c>
      <c r="AM72" s="7">
        <f t="shared" si="606"/>
        <v>-0.19089871973634101</v>
      </c>
      <c r="AN72" s="38">
        <f>[1]公交!AN57-[1]公交!AN59</f>
        <v>64.099999999999994</v>
      </c>
      <c r="AO72" s="7">
        <f t="shared" si="606"/>
        <v>-0.16362212943632501</v>
      </c>
      <c r="AP72" s="6">
        <f t="shared" si="575"/>
        <v>866.5</v>
      </c>
      <c r="AQ72" s="7">
        <f t="shared" si="576"/>
        <v>-0.130700856758763</v>
      </c>
      <c r="AR72" s="33"/>
      <c r="AS72" s="34">
        <f t="shared" si="577"/>
        <v>920.14</v>
      </c>
      <c r="AT72" s="38">
        <v>89.190000000000097</v>
      </c>
      <c r="AU72" s="7"/>
      <c r="AV72" s="38">
        <v>73.099999999999994</v>
      </c>
      <c r="AW72" s="7"/>
      <c r="AX72" s="38">
        <v>84.88</v>
      </c>
      <c r="AY72" s="7"/>
      <c r="AZ72" s="38">
        <v>82.85</v>
      </c>
      <c r="BA72" s="7"/>
      <c r="BB72" s="38">
        <v>82.11</v>
      </c>
      <c r="BC72" s="7"/>
      <c r="BD72" s="38">
        <v>83.11</v>
      </c>
      <c r="BE72" s="7"/>
      <c r="BF72" s="38">
        <v>98.740000000000094</v>
      </c>
      <c r="BG72" s="7"/>
      <c r="BH72" s="38">
        <v>92.059999999999903</v>
      </c>
      <c r="BI72" s="7"/>
      <c r="BJ72" s="38">
        <v>79.86</v>
      </c>
      <c r="BK72" s="7"/>
      <c r="BL72" s="6">
        <v>75.349999999999994</v>
      </c>
      <c r="BM72" s="7"/>
      <c r="BN72" s="6">
        <v>78.89</v>
      </c>
      <c r="BO72" s="7"/>
      <c r="BP72" s="6">
        <v>76.639999999999901</v>
      </c>
      <c r="BQ72" s="7"/>
      <c r="BR72" s="6">
        <f t="shared" si="578"/>
        <v>996.78</v>
      </c>
      <c r="BS72" s="7"/>
      <c r="BT72" s="36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6"/>
    </row>
    <row r="73" spans="1:85" ht="27" customHeight="1">
      <c r="A73" s="469"/>
      <c r="B73" s="30" t="s">
        <v>2779</v>
      </c>
      <c r="C73" s="38">
        <f>[1]出租!C57-[1]出租!C59</f>
        <v>63.17</v>
      </c>
      <c r="D73" s="7">
        <f t="shared" ref="D73:H73" si="607">C73/R73-1</f>
        <v>0.36318515321536299</v>
      </c>
      <c r="E73" s="38">
        <f>[1]出租!E57-[1]出租!E59</f>
        <v>71.989999999999995</v>
      </c>
      <c r="F73" s="7">
        <f t="shared" si="607"/>
        <v>0.49109362054681099</v>
      </c>
      <c r="G73" s="38">
        <f>[1]出租!G57-[1]出租!G59</f>
        <v>57.3200000000001</v>
      </c>
      <c r="H73" s="7">
        <f t="shared" si="607"/>
        <v>0.63118952760387004</v>
      </c>
      <c r="I73" s="38">
        <f>[1]出租!I57-[1]出租!I59</f>
        <v>52.64</v>
      </c>
      <c r="J73" s="7">
        <f t="shared" ref="J73:N73" si="608">I73/X73-1</f>
        <v>0.17736524267501499</v>
      </c>
      <c r="K73" s="38">
        <f>[1]出租!K57-[1]出租!K59</f>
        <v>50.620000000000097</v>
      </c>
      <c r="L73" s="7">
        <f t="shared" si="608"/>
        <v>4.95542193655409E-2</v>
      </c>
      <c r="M73" s="38">
        <f>[1]出租!M57-[1]出租!M59</f>
        <v>53.65</v>
      </c>
      <c r="N73" s="7">
        <f t="shared" si="608"/>
        <v>0.19995526727801399</v>
      </c>
      <c r="O73" s="31">
        <f t="shared" si="569"/>
        <v>349.39</v>
      </c>
      <c r="P73" s="32">
        <f t="shared" si="570"/>
        <v>0.30657043491268099</v>
      </c>
      <c r="Q73" s="7"/>
      <c r="R73" s="38">
        <f>[1]出租!R57-[1]出租!R59</f>
        <v>46.34</v>
      </c>
      <c r="S73" s="7">
        <f t="shared" ref="S73:W73" si="609">R73/AT73-1</f>
        <v>0.57833787465940201</v>
      </c>
      <c r="T73" s="38">
        <f>[1]出租!T57-[1]出租!T59</f>
        <v>48.28</v>
      </c>
      <c r="U73" s="7">
        <f t="shared" si="609"/>
        <v>1.1240651121865399</v>
      </c>
      <c r="V73" s="38">
        <f>[1]出租!V57-[1]出租!V59</f>
        <v>35.14</v>
      </c>
      <c r="W73" s="7">
        <f t="shared" si="609"/>
        <v>6.5171264019401098E-2</v>
      </c>
      <c r="X73" s="38">
        <f>[1]出租!X57-[1]出租!X59</f>
        <v>44.71</v>
      </c>
      <c r="Y73" s="7">
        <f t="shared" ref="Y73:AC73" si="610">X73/AZ73-1</f>
        <v>0.51098344035147103</v>
      </c>
      <c r="Z73" s="38">
        <f>[1]出租!Z57-[1]出租!Z59</f>
        <v>48.23</v>
      </c>
      <c r="AA73" s="7">
        <f t="shared" si="610"/>
        <v>0.229416263063982</v>
      </c>
      <c r="AB73" s="38">
        <f>[1]出租!AB57-[1]出租!AB59</f>
        <v>44.71</v>
      </c>
      <c r="AC73" s="7">
        <f t="shared" si="610"/>
        <v>0.173490813648293</v>
      </c>
      <c r="AD73" s="38">
        <f>[1]出租!AD57-[1]出租!AD59</f>
        <v>48.61</v>
      </c>
      <c r="AE73" s="7">
        <f t="shared" ref="AE73:AI73" si="611">AD73/BF73-1</f>
        <v>0.24641025641025299</v>
      </c>
      <c r="AF73" s="38">
        <f>[1]出租!AF57-[1]出租!AF59</f>
        <v>48.879999999999903</v>
      </c>
      <c r="AG73" s="7">
        <f t="shared" si="611"/>
        <v>0.132530120481926</v>
      </c>
      <c r="AH73" s="38">
        <f>[1]出租!AH57-[1]出租!AH59</f>
        <v>58.379999999999903</v>
      </c>
      <c r="AI73" s="7">
        <f t="shared" si="611"/>
        <v>0.134693877551019</v>
      </c>
      <c r="AJ73" s="38">
        <f>[1]出租!AJ57-[1]出租!AJ59</f>
        <v>59.389999999999901</v>
      </c>
      <c r="AK73" s="7">
        <f t="shared" ref="AK73:AO73" si="612">AJ73/BL73-1</f>
        <v>-6.5313188542651404E-2</v>
      </c>
      <c r="AL73" s="38">
        <f>[1]出租!AL57-[1]出租!AL59</f>
        <v>70.100000000000094</v>
      </c>
      <c r="AM73" s="7">
        <f t="shared" si="612"/>
        <v>6.77837014470688E-2</v>
      </c>
      <c r="AN73" s="38">
        <f>[1]出租!AN57-[1]出租!AN59</f>
        <v>82.16</v>
      </c>
      <c r="AO73" s="7">
        <f t="shared" si="612"/>
        <v>0.66754617414248096</v>
      </c>
      <c r="AP73" s="6">
        <f t="shared" si="575"/>
        <v>634.92999999999995</v>
      </c>
      <c r="AQ73" s="7">
        <f t="shared" si="576"/>
        <v>0.25960680064276798</v>
      </c>
      <c r="AR73" s="33"/>
      <c r="AS73" s="34">
        <f t="shared" si="577"/>
        <v>454.8</v>
      </c>
      <c r="AT73" s="38">
        <v>29.36</v>
      </c>
      <c r="AU73" s="7"/>
      <c r="AV73" s="38">
        <v>22.73</v>
      </c>
      <c r="AW73" s="7"/>
      <c r="AX73" s="38">
        <v>32.99</v>
      </c>
      <c r="AY73" s="7"/>
      <c r="AZ73" s="38">
        <v>29.59</v>
      </c>
      <c r="BA73" s="7"/>
      <c r="BB73" s="38">
        <v>39.229999999999997</v>
      </c>
      <c r="BC73" s="7"/>
      <c r="BD73" s="38">
        <v>38.1</v>
      </c>
      <c r="BE73" s="7"/>
      <c r="BF73" s="38">
        <v>39.000000000000099</v>
      </c>
      <c r="BG73" s="7"/>
      <c r="BH73" s="38">
        <v>43.16</v>
      </c>
      <c r="BI73" s="7"/>
      <c r="BJ73" s="38">
        <v>51.45</v>
      </c>
      <c r="BK73" s="7"/>
      <c r="BL73" s="6">
        <v>63.54</v>
      </c>
      <c r="BM73" s="7"/>
      <c r="BN73" s="6">
        <v>65.650000000000006</v>
      </c>
      <c r="BO73" s="7"/>
      <c r="BP73" s="6">
        <v>49.27</v>
      </c>
      <c r="BQ73" s="7"/>
      <c r="BR73" s="6">
        <f t="shared" si="578"/>
        <v>504.07</v>
      </c>
      <c r="BS73" s="7"/>
      <c r="BT73" s="36"/>
      <c r="BU73" s="42"/>
      <c r="BV73" s="42"/>
      <c r="BW73" s="42"/>
      <c r="BX73" s="42"/>
      <c r="BY73" s="42"/>
      <c r="BZ73" s="42"/>
      <c r="CA73" s="8"/>
      <c r="CB73" s="42"/>
      <c r="CC73" s="8"/>
      <c r="CD73" s="8"/>
      <c r="CE73" s="8"/>
      <c r="CF73" s="8"/>
      <c r="CG73" s="6"/>
    </row>
    <row r="74" spans="1:85" ht="27" customHeight="1">
      <c r="A74" s="471"/>
      <c r="B74" s="30" t="s">
        <v>2780</v>
      </c>
      <c r="C74" s="41">
        <f>[1]网约车!C57-[1]网约车!C59</f>
        <v>34.796522157978998</v>
      </c>
      <c r="D74" s="7">
        <f t="shared" ref="D74:H74" si="613">C74/R74-1</f>
        <v>4.7409038873797504</v>
      </c>
      <c r="E74" s="41">
        <f>[1]网约车!E57-[1]网约车!E59</f>
        <v>28.409628018903</v>
      </c>
      <c r="F74" s="7">
        <f t="shared" si="613"/>
        <v>2.5897084983334699</v>
      </c>
      <c r="G74" s="41">
        <f>[1]网约车!G57-[1]网约车!G59</f>
        <v>37.262134656709001</v>
      </c>
      <c r="H74" s="7">
        <f t="shared" si="613"/>
        <v>2.9288309873734302</v>
      </c>
      <c r="I74" s="41">
        <f>[1]网约车!I57-[1]网约车!I59</f>
        <v>36.437549642900997</v>
      </c>
      <c r="J74" s="7">
        <f t="shared" ref="J74:N74" si="614">I74/X74-1</f>
        <v>1.93642258559994</v>
      </c>
      <c r="K74" s="41">
        <f>[1]网约车!K57-[1]网约车!K59</f>
        <v>38.892809808738001</v>
      </c>
      <c r="L74" s="7">
        <f t="shared" si="614"/>
        <v>1.50814810190676</v>
      </c>
      <c r="M74" s="41">
        <f>[1]网约车!M57-[1]网约车!M59</f>
        <v>42.725607562812002</v>
      </c>
      <c r="N74" s="7">
        <f t="shared" si="614"/>
        <v>1.5167764105300601</v>
      </c>
      <c r="O74" s="31">
        <f t="shared" si="569"/>
        <v>218.52425184804201</v>
      </c>
      <c r="P74" s="32">
        <f t="shared" si="570"/>
        <v>2.19707266924864</v>
      </c>
      <c r="Q74" s="7"/>
      <c r="R74" s="41">
        <f>[1]网约车!R57-[1]网约车!R59</f>
        <v>6.0611574136386999</v>
      </c>
      <c r="S74" s="7">
        <f t="shared" ref="S74:W74" si="615">R74/AT74-1</f>
        <v>4.8985911626933103E-2</v>
      </c>
      <c r="T74" s="41">
        <f>[1]网约车!T57-[1]网约车!T59</f>
        <v>7.9141880272708001</v>
      </c>
      <c r="U74" s="7">
        <f t="shared" si="615"/>
        <v>0.97168747362932395</v>
      </c>
      <c r="V74" s="41">
        <f>[1]网约车!V57-[1]网约车!V59</f>
        <v>9.4842803817376993</v>
      </c>
      <c r="W74" s="7">
        <f t="shared" si="615"/>
        <v>0.494080216663838</v>
      </c>
      <c r="X74" s="41">
        <f>[1]网约车!X57-[1]网约车!X59</f>
        <v>12.4088235193357</v>
      </c>
      <c r="Y74" s="7">
        <f t="shared" ref="Y74:AC74" si="616">X74/AZ74-1</f>
        <v>0.82955594726733395</v>
      </c>
      <c r="Z74" s="41">
        <f>[1]网约车!Z57-[1]网约车!Z59</f>
        <v>15.506584232075699</v>
      </c>
      <c r="AA74" s="7">
        <f t="shared" si="616"/>
        <v>0.57266344060384899</v>
      </c>
      <c r="AB74" s="41">
        <f>[1]网约车!AB57-[1]网约车!AB59</f>
        <v>16.976322324085</v>
      </c>
      <c r="AC74" s="7">
        <f t="shared" si="616"/>
        <v>0.69523037000117704</v>
      </c>
      <c r="AD74" s="41">
        <f>[1]网约车!AD57-[1]网约车!AD59</f>
        <v>20.702543759464</v>
      </c>
      <c r="AE74" s="7">
        <f t="shared" ref="AE74:AI74" si="617">AD74/BF74-1</f>
        <v>0.87316652159031505</v>
      </c>
      <c r="AF74" s="41">
        <f>[1]网约车!AF57-[1]网约车!AF59</f>
        <v>22.991794025810002</v>
      </c>
      <c r="AG74" s="7">
        <f t="shared" si="617"/>
        <v>1.36305971306859</v>
      </c>
      <c r="AH74" s="41">
        <f>[1]网约车!AH57-[1]网约车!AH59</f>
        <v>22.237240382741</v>
      </c>
      <c r="AI74" s="7">
        <f t="shared" si="617"/>
        <v>0.72359187998159902</v>
      </c>
      <c r="AJ74" s="41">
        <f>[1]网约车!AJ57-[1]网约车!AJ59</f>
        <v>32.997555022269999</v>
      </c>
      <c r="AK74" s="7">
        <f t="shared" ref="AK74:AO74" si="618">AJ74/BL74-1</f>
        <v>1.1493861285414</v>
      </c>
      <c r="AL74" s="41">
        <f>[1]网约车!AL57-[1]网约车!AL59</f>
        <v>37.201428746624003</v>
      </c>
      <c r="AM74" s="7">
        <f t="shared" si="618"/>
        <v>1.1301716567075299</v>
      </c>
      <c r="AN74" s="41">
        <f>[1]网约车!AN57-[1]网约车!AN59</f>
        <v>42.404807723497001</v>
      </c>
      <c r="AO74" s="7">
        <f t="shared" si="618"/>
        <v>1.7491559147093201</v>
      </c>
      <c r="AP74" s="6">
        <f t="shared" si="575"/>
        <v>246.88672555855001</v>
      </c>
      <c r="AQ74" s="7">
        <f t="shared" si="576"/>
        <v>0.97951328238403601</v>
      </c>
      <c r="AR74" s="33"/>
      <c r="AS74" s="34">
        <f t="shared" si="577"/>
        <v>109.296259424768</v>
      </c>
      <c r="AT74" s="41">
        <v>5.7781113611317201</v>
      </c>
      <c r="AU74" s="7"/>
      <c r="AV74" s="41">
        <v>4.0139160658676802</v>
      </c>
      <c r="AW74" s="7"/>
      <c r="AX74" s="41">
        <v>6.3479057389002502</v>
      </c>
      <c r="AY74" s="7"/>
      <c r="AZ74" s="41">
        <v>6.7824236464972802</v>
      </c>
      <c r="BA74" s="7"/>
      <c r="BB74" s="41">
        <v>9.8600780254176392</v>
      </c>
      <c r="BC74" s="7"/>
      <c r="BD74" s="41">
        <v>10.0141683540469</v>
      </c>
      <c r="BE74" s="7"/>
      <c r="BF74" s="41">
        <v>11.052164087305799</v>
      </c>
      <c r="BG74" s="7"/>
      <c r="BH74" s="41">
        <v>9.7296711964817693</v>
      </c>
      <c r="BI74" s="7"/>
      <c r="BJ74" s="41">
        <v>12.901685509784601</v>
      </c>
      <c r="BK74" s="7"/>
      <c r="BL74" s="41">
        <v>15.352083361895801</v>
      </c>
      <c r="BM74" s="7"/>
      <c r="BN74" s="41">
        <v>17.464052077438598</v>
      </c>
      <c r="BO74" s="7"/>
      <c r="BP74" s="41">
        <v>15.4246645294327</v>
      </c>
      <c r="BQ74" s="7"/>
      <c r="BR74" s="6">
        <f t="shared" si="578"/>
        <v>124.720923954201</v>
      </c>
      <c r="BS74" s="7"/>
      <c r="BT74" s="36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6"/>
    </row>
    <row r="75" spans="1:85" s="24" customFormat="1" ht="27" customHeight="1">
      <c r="A75" s="472" t="s">
        <v>2706</v>
      </c>
      <c r="B75" s="30" t="s">
        <v>2776</v>
      </c>
      <c r="C75" s="6">
        <f t="shared" ref="C75:G75" si="619">C76+C77+C78+C79</f>
        <v>51.470818370673598</v>
      </c>
      <c r="D75" s="7">
        <f t="shared" ref="D75:H75" si="620">C75/R75-1</f>
        <v>0.26507582012640402</v>
      </c>
      <c r="E75" s="6">
        <f t="shared" si="619"/>
        <v>51.666847708579702</v>
      </c>
      <c r="F75" s="7">
        <f t="shared" si="620"/>
        <v>0.177778811478571</v>
      </c>
      <c r="G75" s="6">
        <f t="shared" si="619"/>
        <v>50.312524501835597</v>
      </c>
      <c r="H75" s="7">
        <f t="shared" si="620"/>
        <v>9.3332447931721005E-2</v>
      </c>
      <c r="I75" s="6">
        <f t="shared" ref="I75:M75" si="621">I76+I77+I78+I79</f>
        <v>49.400723615200299</v>
      </c>
      <c r="J75" s="7">
        <f t="shared" ref="J75:N75" si="622">I75/X75-1</f>
        <v>0.12531771276326401</v>
      </c>
      <c r="K75" s="6">
        <f t="shared" si="621"/>
        <v>50.294102949795999</v>
      </c>
      <c r="L75" s="7">
        <f t="shared" si="622"/>
        <v>0.19854597548245001</v>
      </c>
      <c r="M75" s="6">
        <f t="shared" si="621"/>
        <v>50.714324674276099</v>
      </c>
      <c r="N75" s="7">
        <f t="shared" si="622"/>
        <v>0.22004341735076499</v>
      </c>
      <c r="O75" s="31">
        <f t="shared" si="569"/>
        <v>303.85934182036101</v>
      </c>
      <c r="P75" s="32">
        <f t="shared" si="570"/>
        <v>0.177744003936879</v>
      </c>
      <c r="Q75" s="7"/>
      <c r="R75" s="6">
        <f t="shared" ref="R75:V75" si="623">R76+R77+R78+R79</f>
        <v>40.685955380548499</v>
      </c>
      <c r="S75" s="7">
        <f t="shared" ref="S75:W75" si="624">R75/AT75-1</f>
        <v>-0.30470722969006198</v>
      </c>
      <c r="T75" s="6">
        <f t="shared" si="623"/>
        <v>43.868039741449998</v>
      </c>
      <c r="U75" s="7">
        <f t="shared" si="624"/>
        <v>-0.19875026485630501</v>
      </c>
      <c r="V75" s="6">
        <f t="shared" si="623"/>
        <v>46.017590163918399</v>
      </c>
      <c r="W75" s="7">
        <f t="shared" si="624"/>
        <v>-0.184495762121896</v>
      </c>
      <c r="X75" s="6">
        <f t="shared" ref="X75:AB75" si="625">X76+X77+X78+X79</f>
        <v>43.899356648261403</v>
      </c>
      <c r="Y75" s="7">
        <f t="shared" ref="Y75:AC75" si="626">X75/AZ75-1</f>
        <v>-0.22703983625879701</v>
      </c>
      <c r="Z75" s="6">
        <f t="shared" si="625"/>
        <v>41.962597996752798</v>
      </c>
      <c r="AA75" s="7">
        <f t="shared" si="626"/>
        <v>-0.25109566570699599</v>
      </c>
      <c r="AB75" s="6">
        <f t="shared" si="625"/>
        <v>41.5676392766403</v>
      </c>
      <c r="AC75" s="7">
        <f t="shared" si="626"/>
        <v>-0.36184302871707202</v>
      </c>
      <c r="AD75" s="6">
        <f t="shared" ref="AD75:AH75" si="627">AD76+AD77+AD78+AD79</f>
        <v>44.808579232531102</v>
      </c>
      <c r="AE75" s="7">
        <f t="shared" ref="AE75:AI75" si="628">AD75/BF75-1</f>
        <v>8.25437196983758E-3</v>
      </c>
      <c r="AF75" s="6">
        <f t="shared" si="627"/>
        <v>44.276958533706498</v>
      </c>
      <c r="AG75" s="7">
        <f t="shared" si="628"/>
        <v>-0.23468332987395499</v>
      </c>
      <c r="AH75" s="6">
        <f t="shared" si="627"/>
        <v>44.747268511852603</v>
      </c>
      <c r="AI75" s="7">
        <f t="shared" si="628"/>
        <v>-2.2373264219615802E-2</v>
      </c>
      <c r="AJ75" s="6">
        <f t="shared" ref="AJ75:AN75" si="629">AJ76+AJ77+AJ78+AJ79</f>
        <v>44.638756544355303</v>
      </c>
      <c r="AK75" s="7">
        <f t="shared" ref="AK75:AO75" si="630">AJ75/BL75-1</f>
        <v>-0.208557854172149</v>
      </c>
      <c r="AL75" s="6">
        <f t="shared" si="629"/>
        <v>45.037160412502999</v>
      </c>
      <c r="AM75" s="7">
        <f t="shared" si="630"/>
        <v>-4.8560607088362899E-2</v>
      </c>
      <c r="AN75" s="6">
        <f t="shared" si="629"/>
        <v>47.927636199390697</v>
      </c>
      <c r="AO75" s="7">
        <f t="shared" si="630"/>
        <v>2.9784616361845399E-3</v>
      </c>
      <c r="AP75" s="6">
        <f t="shared" si="575"/>
        <v>529.43753864191103</v>
      </c>
      <c r="AQ75" s="7">
        <f t="shared" si="576"/>
        <v>-0.18201677731143201</v>
      </c>
      <c r="AR75" s="33"/>
      <c r="AS75" s="34">
        <f t="shared" si="577"/>
        <v>599.46212047944005</v>
      </c>
      <c r="AT75" s="34">
        <f t="shared" ref="AT75:AX75" si="631">AT76+AT77+AT78+AT79</f>
        <v>58.516292873881099</v>
      </c>
      <c r="AU75" s="33"/>
      <c r="AV75" s="34">
        <f t="shared" si="631"/>
        <v>54.749521675140102</v>
      </c>
      <c r="AW75" s="33"/>
      <c r="AX75" s="34">
        <f t="shared" si="631"/>
        <v>56.4283887520359</v>
      </c>
      <c r="AY75" s="33"/>
      <c r="AZ75" s="34">
        <f t="shared" ref="AZ75:BD75" si="632">AZ76+AZ77+AZ78+AZ79</f>
        <v>56.7938151376188</v>
      </c>
      <c r="BA75" s="33"/>
      <c r="BB75" s="34">
        <f t="shared" si="632"/>
        <v>56.031987098014604</v>
      </c>
      <c r="BC75" s="33"/>
      <c r="BD75" s="34">
        <f t="shared" si="632"/>
        <v>65.1370135361433</v>
      </c>
      <c r="BE75" s="33"/>
      <c r="BF75" s="34">
        <f t="shared" ref="BF75:BJ75" si="633">BF76+BF77+BF78+BF79</f>
        <v>44.4417405748394</v>
      </c>
      <c r="BG75" s="33"/>
      <c r="BH75" s="34">
        <f t="shared" si="633"/>
        <v>57.854428450401102</v>
      </c>
      <c r="BI75" s="33"/>
      <c r="BJ75" s="34">
        <f t="shared" si="633"/>
        <v>45.771322401625397</v>
      </c>
      <c r="BK75" s="33"/>
      <c r="BL75" s="34">
        <f t="shared" ref="BL75:BP75" si="634">BL76+BL77+BL78+BL79</f>
        <v>56.401793586141501</v>
      </c>
      <c r="BM75" s="33"/>
      <c r="BN75" s="34">
        <f t="shared" si="634"/>
        <v>47.335816393599501</v>
      </c>
      <c r="BO75" s="33"/>
      <c r="BP75" s="34">
        <f t="shared" si="634"/>
        <v>47.785309488306602</v>
      </c>
      <c r="BQ75" s="33"/>
      <c r="BR75" s="34">
        <f t="shared" si="578"/>
        <v>647.24742996774705</v>
      </c>
      <c r="BS75" s="33"/>
      <c r="BT75" s="35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</row>
    <row r="76" spans="1:85" ht="27" customHeight="1">
      <c r="A76" s="468"/>
      <c r="B76" s="30" t="s">
        <v>2777</v>
      </c>
      <c r="C76" s="38">
        <f>[1]班线包车!C50</f>
        <v>9.2371999999999996</v>
      </c>
      <c r="D76" s="7">
        <f t="shared" ref="D76:H76" si="635">C76/R76-1</f>
        <v>0.26813195864966199</v>
      </c>
      <c r="E76" s="38">
        <f>[1]班线包车!E50</f>
        <v>9.1900999999999993</v>
      </c>
      <c r="F76" s="7">
        <f t="shared" si="635"/>
        <v>0.27387272500450499</v>
      </c>
      <c r="G76" s="38">
        <f>[1]班线包车!G50</f>
        <v>9.1722999999999999</v>
      </c>
      <c r="H76" s="7">
        <f t="shared" si="635"/>
        <v>0.32133339095610602</v>
      </c>
      <c r="I76" s="38">
        <f>[1]班线包车!I50</f>
        <v>9.1412999999999993</v>
      </c>
      <c r="J76" s="7">
        <f t="shared" ref="J76:N76" si="636">I76/X76-1</f>
        <v>0.34436813388825999</v>
      </c>
      <c r="K76" s="38">
        <f>[1]班线包车!K50</f>
        <v>9.3402999999999992</v>
      </c>
      <c r="L76" s="7">
        <f t="shared" si="636"/>
        <v>0.34586455331412103</v>
      </c>
      <c r="M76" s="38">
        <f>[1]班线包车!M50</f>
        <v>9.9419000000000004</v>
      </c>
      <c r="N76" s="7">
        <f t="shared" si="636"/>
        <v>1.59176312952725E-3</v>
      </c>
      <c r="O76" s="31">
        <f t="shared" si="569"/>
        <v>56.023099999999999</v>
      </c>
      <c r="P76" s="32">
        <f t="shared" si="570"/>
        <v>0.24203485575057801</v>
      </c>
      <c r="Q76" s="7"/>
      <c r="R76" s="38">
        <f>[1]班线包车!R50</f>
        <v>7.2840999999999996</v>
      </c>
      <c r="S76" s="7">
        <f t="shared" ref="S76:W76" si="637">R76/AT76-1</f>
        <v>-0.196609571288341</v>
      </c>
      <c r="T76" s="38">
        <f>[1]班线包车!T50</f>
        <v>7.2142999999999997</v>
      </c>
      <c r="U76" s="7">
        <f t="shared" si="637"/>
        <v>-0.13279240293304501</v>
      </c>
      <c r="V76" s="38">
        <f>[1]班线包车!V50</f>
        <v>6.9417</v>
      </c>
      <c r="W76" s="7">
        <f t="shared" si="637"/>
        <v>-0.12824473495836999</v>
      </c>
      <c r="X76" s="38">
        <f>[1]班线包车!X50</f>
        <v>6.7996999999999996</v>
      </c>
      <c r="Y76" s="7">
        <f t="shared" ref="Y76:AC76" si="638">X76/AZ76-1</f>
        <v>-0.14259955110584299</v>
      </c>
      <c r="Z76" s="38">
        <f>[1]班线包车!Z50</f>
        <v>6.94</v>
      </c>
      <c r="AA76" s="7">
        <f t="shared" si="638"/>
        <v>-0.131805444355484</v>
      </c>
      <c r="AB76" s="38">
        <f>[1]班线包车!AB50</f>
        <v>9.9260999999999999</v>
      </c>
      <c r="AC76" s="7">
        <f t="shared" si="638"/>
        <v>0.219167987029736</v>
      </c>
      <c r="AD76" s="38">
        <f>[1]班线包车!AD50</f>
        <v>10.081099999999999</v>
      </c>
      <c r="AE76" s="7">
        <f t="shared" ref="AE76:AI76" si="639">AD76/BF76-1</f>
        <v>0.279847146049157</v>
      </c>
      <c r="AF76" s="38">
        <f>[1]班线包车!AF50</f>
        <v>10.022500000000001</v>
      </c>
      <c r="AG76" s="7">
        <f t="shared" si="639"/>
        <v>0.29585094966577502</v>
      </c>
      <c r="AH76" s="38">
        <f>[1]班线包车!AH50</f>
        <v>10.802099999999999</v>
      </c>
      <c r="AI76" s="7">
        <f t="shared" si="639"/>
        <v>0.40115962331699001</v>
      </c>
      <c r="AJ76" s="38">
        <f>[1]班线包车!AJ50</f>
        <v>9.6100999999999992</v>
      </c>
      <c r="AK76" s="7">
        <f t="shared" ref="AK76:AO76" si="640">AJ76/BL76-1</f>
        <v>0.19738596294496499</v>
      </c>
      <c r="AL76" s="38">
        <f>[1]班线包车!AL50</f>
        <v>9.3551000000000002</v>
      </c>
      <c r="AM76" s="7">
        <f t="shared" si="640"/>
        <v>0.15122689572001699</v>
      </c>
      <c r="AN76" s="38">
        <f>[1]班线包车!AN50</f>
        <v>9.2858999999999998</v>
      </c>
      <c r="AO76" s="7">
        <f t="shared" si="640"/>
        <v>0.12923192917599</v>
      </c>
      <c r="AP76" s="6">
        <f t="shared" si="575"/>
        <v>104.2627</v>
      </c>
      <c r="AQ76" s="7">
        <f t="shared" si="576"/>
        <v>7.3652331421074399E-2</v>
      </c>
      <c r="AR76" s="33"/>
      <c r="AS76" s="34">
        <f t="shared" si="577"/>
        <v>88.887100000000004</v>
      </c>
      <c r="AT76" s="39">
        <v>9.0667000000000009</v>
      </c>
      <c r="AU76" s="7"/>
      <c r="AV76" s="38">
        <v>8.3190000000000008</v>
      </c>
      <c r="AW76" s="7"/>
      <c r="AX76" s="38">
        <v>7.9629000000000003</v>
      </c>
      <c r="AY76" s="7"/>
      <c r="AZ76" s="39">
        <v>7.9306000000000001</v>
      </c>
      <c r="BA76" s="7"/>
      <c r="BB76" s="39">
        <v>7.9935999999999998</v>
      </c>
      <c r="BC76" s="7"/>
      <c r="BD76" s="39">
        <v>8.1417000000000002</v>
      </c>
      <c r="BE76" s="7"/>
      <c r="BF76" s="39">
        <v>7.8768000000000002</v>
      </c>
      <c r="BG76" s="7"/>
      <c r="BH76" s="39">
        <v>7.7343000000000002</v>
      </c>
      <c r="BI76" s="7"/>
      <c r="BJ76" s="39">
        <v>7.7093999999999996</v>
      </c>
      <c r="BK76" s="7"/>
      <c r="BL76" s="39">
        <v>8.0259</v>
      </c>
      <c r="BM76" s="7"/>
      <c r="BN76" s="39">
        <v>8.1262000000000008</v>
      </c>
      <c r="BO76" s="7"/>
      <c r="BP76" s="39">
        <v>8.2232000000000003</v>
      </c>
      <c r="BQ76" s="7"/>
      <c r="BR76" s="6">
        <f t="shared" si="578"/>
        <v>97.110299999999995</v>
      </c>
      <c r="BS76" s="7"/>
      <c r="BT76" s="36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6"/>
    </row>
    <row r="77" spans="1:85" ht="26.7" customHeight="1">
      <c r="A77" s="469"/>
      <c r="B77" s="30" t="s">
        <v>2778</v>
      </c>
      <c r="C77" s="38">
        <f>[1]公交!C61-[1]公交!C63</f>
        <v>23.5</v>
      </c>
      <c r="D77" s="7">
        <f t="shared" ref="D77:H77" si="641">C77/R77-1</f>
        <v>-0.109848484848485</v>
      </c>
      <c r="E77" s="38">
        <f>[1]公交!E61-[1]公交!E63</f>
        <v>24.13</v>
      </c>
      <c r="F77" s="7">
        <f t="shared" si="641"/>
        <v>-0.102973977695168</v>
      </c>
      <c r="G77" s="38">
        <f>[1]公交!G61-[1]公交!G63</f>
        <v>23.4</v>
      </c>
      <c r="H77" s="7">
        <f t="shared" si="641"/>
        <v>-0.17894736842105299</v>
      </c>
      <c r="I77" s="38">
        <f>[1]公交!I61-[1]公交!I63</f>
        <v>23.5</v>
      </c>
      <c r="J77" s="7">
        <f t="shared" ref="J77:N77" si="642">I77/X77-1</f>
        <v>-0.20068027210884401</v>
      </c>
      <c r="K77" s="38">
        <f>[1]公交!K61-[1]公交!K63</f>
        <v>23.36</v>
      </c>
      <c r="L77" s="7">
        <f t="shared" si="642"/>
        <v>-0.12835820895522401</v>
      </c>
      <c r="M77" s="38">
        <f>[1]公交!M61-[1]公交!M63</f>
        <v>23.01</v>
      </c>
      <c r="N77" s="7">
        <f t="shared" si="642"/>
        <v>-1.2446351931330099E-2</v>
      </c>
      <c r="O77" s="31">
        <f t="shared" si="569"/>
        <v>140.9</v>
      </c>
      <c r="P77" s="32">
        <f t="shared" si="570"/>
        <v>-0.12647241165530099</v>
      </c>
      <c r="Q77" s="7"/>
      <c r="R77" s="38">
        <f>[1]公交!R61-[1]公交!R63</f>
        <v>26.4</v>
      </c>
      <c r="S77" s="7">
        <f t="shared" ref="S77:W77" si="643">R77/AT77-1</f>
        <v>-0.105084745762712</v>
      </c>
      <c r="T77" s="38">
        <f>[1]公交!T61-[1]公交!T63</f>
        <v>26.9</v>
      </c>
      <c r="U77" s="7">
        <f t="shared" si="643"/>
        <v>-0.17987804878048799</v>
      </c>
      <c r="V77" s="38">
        <f>[1]公交!V61-[1]公交!V63</f>
        <v>28.5</v>
      </c>
      <c r="W77" s="7">
        <f t="shared" si="643"/>
        <v>-0.173913043478261</v>
      </c>
      <c r="X77" s="38">
        <f>[1]公交!X61-[1]公交!X63</f>
        <v>29.4</v>
      </c>
      <c r="Y77" s="7">
        <f t="shared" ref="Y77:AC77" si="644">X77/AZ77-1</f>
        <v>-0.15028901734104</v>
      </c>
      <c r="Z77" s="38">
        <f>[1]公交!Z61-[1]公交!Z63</f>
        <v>26.8</v>
      </c>
      <c r="AA77" s="7">
        <f t="shared" si="644"/>
        <v>-0.19760479041916201</v>
      </c>
      <c r="AB77" s="38">
        <f>[1]公交!AB61-[1]公交!AB63</f>
        <v>23.3</v>
      </c>
      <c r="AC77" s="7">
        <f t="shared" si="644"/>
        <v>-0.33237822349570201</v>
      </c>
      <c r="AD77" s="38">
        <f>[1]公交!AD61-[1]公交!AD63</f>
        <v>25.44</v>
      </c>
      <c r="AE77" s="7">
        <f t="shared" ref="AE77:AI77" si="645">AD77/BF77-1</f>
        <v>0.20568720379146899</v>
      </c>
      <c r="AF77" s="38">
        <f>[1]公交!AF61-[1]公交!AF63</f>
        <v>24.86</v>
      </c>
      <c r="AG77" s="7">
        <f t="shared" si="645"/>
        <v>-0.13680555555555601</v>
      </c>
      <c r="AH77" s="38">
        <f>[1]公交!AH61-[1]公交!AH63</f>
        <v>24.4</v>
      </c>
      <c r="AI77" s="7">
        <f t="shared" si="645"/>
        <v>8.2644628099171093E-3</v>
      </c>
      <c r="AJ77" s="38">
        <f>[1]公交!AJ61-[1]公交!AJ63</f>
        <v>24.95</v>
      </c>
      <c r="AK77" s="7">
        <f t="shared" ref="AK77:AO77" si="646">AJ77/BL77-1</f>
        <v>-0.22274143302180699</v>
      </c>
      <c r="AL77" s="38">
        <f>[1]公交!AL61-[1]公交!AL63</f>
        <v>23.5</v>
      </c>
      <c r="AM77" s="7">
        <f t="shared" si="646"/>
        <v>-8.5603112840466997E-2</v>
      </c>
      <c r="AN77" s="38">
        <f>[1]公交!AN61-[1]公交!AN63</f>
        <v>21.6</v>
      </c>
      <c r="AO77" s="7">
        <f t="shared" si="646"/>
        <v>-0.12903225806451599</v>
      </c>
      <c r="AP77" s="6">
        <f t="shared" si="575"/>
        <v>306.05</v>
      </c>
      <c r="AQ77" s="7">
        <f t="shared" si="576"/>
        <v>-0.14127384960718301</v>
      </c>
      <c r="AR77" s="33"/>
      <c r="AS77" s="34">
        <f t="shared" si="577"/>
        <v>331.6</v>
      </c>
      <c r="AT77" s="38">
        <v>29.5</v>
      </c>
      <c r="AU77" s="7"/>
      <c r="AV77" s="38">
        <v>32.799999999999997</v>
      </c>
      <c r="AW77" s="7"/>
      <c r="AX77" s="38">
        <v>34.5</v>
      </c>
      <c r="AY77" s="7"/>
      <c r="AZ77" s="38">
        <v>34.6</v>
      </c>
      <c r="BA77" s="7"/>
      <c r="BB77" s="38">
        <v>33.4</v>
      </c>
      <c r="BC77" s="7"/>
      <c r="BD77" s="38">
        <v>34.9</v>
      </c>
      <c r="BE77" s="7"/>
      <c r="BF77" s="38">
        <v>21.1</v>
      </c>
      <c r="BG77" s="7"/>
      <c r="BH77" s="38">
        <v>28.8</v>
      </c>
      <c r="BI77" s="7"/>
      <c r="BJ77" s="38">
        <v>24.2</v>
      </c>
      <c r="BK77" s="7"/>
      <c r="BL77" s="6">
        <v>32.1</v>
      </c>
      <c r="BM77" s="7"/>
      <c r="BN77" s="6">
        <v>25.7</v>
      </c>
      <c r="BO77" s="7"/>
      <c r="BP77" s="6">
        <v>24.8</v>
      </c>
      <c r="BQ77" s="7"/>
      <c r="BR77" s="6">
        <f t="shared" si="578"/>
        <v>356.4</v>
      </c>
      <c r="BS77" s="7"/>
      <c r="BT77" s="36"/>
      <c r="BU77" s="42"/>
      <c r="BV77" s="42"/>
      <c r="BW77" s="42"/>
      <c r="BX77" s="42"/>
      <c r="BY77" s="42"/>
      <c r="BZ77" s="42"/>
      <c r="CA77" s="8"/>
      <c r="CB77" s="42"/>
      <c r="CC77" s="8"/>
      <c r="CD77" s="8"/>
      <c r="CE77" s="8"/>
      <c r="CF77" s="8"/>
      <c r="CG77" s="6"/>
    </row>
    <row r="78" spans="1:85" ht="26.7" customHeight="1">
      <c r="A78" s="470"/>
      <c r="B78" s="30" t="s">
        <v>2779</v>
      </c>
      <c r="C78" s="38">
        <f>[1]出租!C61-[1]出租!C63</f>
        <v>6.97</v>
      </c>
      <c r="D78" s="7">
        <f t="shared" ref="D78:H78" si="647">C78/R78-1</f>
        <v>0.16166666666666599</v>
      </c>
      <c r="E78" s="38">
        <f>[1]出租!E61-[1]出租!E63</f>
        <v>7.3</v>
      </c>
      <c r="F78" s="7">
        <f t="shared" si="647"/>
        <v>-8.7500000000000397E-2</v>
      </c>
      <c r="G78" s="38">
        <f>[1]出租!G61-[1]出租!G63</f>
        <v>7.1500000000000101</v>
      </c>
      <c r="H78" s="7">
        <f t="shared" si="647"/>
        <v>-0.106249999999999</v>
      </c>
      <c r="I78" s="38">
        <f>[1]出租!I61-[1]出租!I63</f>
        <v>6.62</v>
      </c>
      <c r="J78" s="7">
        <f t="shared" ref="J78:N78" si="648">I78/X78-1</f>
        <v>0.103333333333333</v>
      </c>
      <c r="K78" s="38">
        <f>[1]出租!K61-[1]出租!K63</f>
        <v>6.4</v>
      </c>
      <c r="L78" s="7">
        <f t="shared" si="648"/>
        <v>6.6666666666666402E-2</v>
      </c>
      <c r="M78" s="38">
        <f>[1]出租!M61-[1]出租!M63</f>
        <v>6.48</v>
      </c>
      <c r="N78" s="7">
        <f t="shared" si="648"/>
        <v>8.0000000000000696E-2</v>
      </c>
      <c r="O78" s="31">
        <f t="shared" si="569"/>
        <v>40.92</v>
      </c>
      <c r="P78" s="32">
        <f t="shared" si="570"/>
        <v>2.30000000000001E-2</v>
      </c>
      <c r="Q78" s="7"/>
      <c r="R78" s="38">
        <f>[1]出租!R61-[1]出租!R63</f>
        <v>6</v>
      </c>
      <c r="S78" s="7">
        <f t="shared" ref="S78:W78" si="649">R78/AT78-1</f>
        <v>-0.42857142857142899</v>
      </c>
      <c r="T78" s="38">
        <f>[1]出租!T61-[1]出租!T63</f>
        <v>8</v>
      </c>
      <c r="U78" s="7">
        <f t="shared" si="649"/>
        <v>-6.9767441860464102E-2</v>
      </c>
      <c r="V78" s="38">
        <f>[1]出租!V61-[1]出租!V63</f>
        <v>8</v>
      </c>
      <c r="W78" s="7">
        <f t="shared" si="649"/>
        <v>0.11888111888111701</v>
      </c>
      <c r="X78" s="38">
        <f>[1]出租!X61-[1]出租!X63</f>
        <v>6</v>
      </c>
      <c r="Y78" s="7">
        <f t="shared" ref="Y78:AC78" si="650">X78/AZ78-1</f>
        <v>-0.100449775112444</v>
      </c>
      <c r="Z78" s="38">
        <f>[1]出租!Z61-[1]出租!Z63</f>
        <v>6</v>
      </c>
      <c r="AA78" s="7">
        <f t="shared" si="650"/>
        <v>-6.3962558502340103E-2</v>
      </c>
      <c r="AB78" s="38">
        <f>[1]出租!AB61-[1]出租!AB63</f>
        <v>6</v>
      </c>
      <c r="AC78" s="7">
        <f t="shared" si="650"/>
        <v>-9.90990990990991E-2</v>
      </c>
      <c r="AD78" s="38">
        <f>[1]出租!AD61-[1]出租!AD63</f>
        <v>6.2</v>
      </c>
      <c r="AE78" s="7">
        <f t="shared" ref="AE78:AI78" si="651">AD78/BF78-1</f>
        <v>-6.6265060240964901E-2</v>
      </c>
      <c r="AF78" s="38">
        <f>[1]出租!AF61-[1]出租!AF63</f>
        <v>6.4</v>
      </c>
      <c r="AG78" s="7">
        <f t="shared" si="651"/>
        <v>-7.1117561683599603E-2</v>
      </c>
      <c r="AH78" s="38">
        <f>[1]出租!AH61-[1]出租!AH63</f>
        <v>6.5999999999999899</v>
      </c>
      <c r="AI78" s="7">
        <f t="shared" si="651"/>
        <v>2.64385692068403E-2</v>
      </c>
      <c r="AJ78" s="38">
        <f>[1]出租!AJ61-[1]出租!AJ63</f>
        <v>6.5</v>
      </c>
      <c r="AK78" s="7">
        <f t="shared" ref="AK78:AO78" si="652">AJ78/BL78-1</f>
        <v>-0.16129032258064499</v>
      </c>
      <c r="AL78" s="38">
        <f>[1]出租!AL61-[1]出租!AL63</f>
        <v>6.4000000000000101</v>
      </c>
      <c r="AM78" s="7">
        <f t="shared" si="652"/>
        <v>6.6666666666667498E-2</v>
      </c>
      <c r="AN78" s="38">
        <f>[1]出租!AN61-[1]出租!AN63</f>
        <v>6.3</v>
      </c>
      <c r="AO78" s="7">
        <f t="shared" si="652"/>
        <v>5.0000000000000697E-2</v>
      </c>
      <c r="AP78" s="6">
        <f t="shared" si="575"/>
        <v>78.400000000000006</v>
      </c>
      <c r="AQ78" s="7">
        <f t="shared" si="576"/>
        <v>-8.5180863477246294E-2</v>
      </c>
      <c r="AR78" s="33"/>
      <c r="AS78" s="34">
        <f t="shared" si="577"/>
        <v>79.7</v>
      </c>
      <c r="AT78" s="38">
        <v>10.5</v>
      </c>
      <c r="AU78" s="7"/>
      <c r="AV78" s="38">
        <v>8.5999999999999908</v>
      </c>
      <c r="AW78" s="7"/>
      <c r="AX78" s="38">
        <v>7.1500000000000101</v>
      </c>
      <c r="AY78" s="7"/>
      <c r="AZ78" s="38">
        <v>6.67</v>
      </c>
      <c r="BA78" s="7"/>
      <c r="BB78" s="38">
        <v>6.41</v>
      </c>
      <c r="BC78" s="7"/>
      <c r="BD78" s="38">
        <v>6.66</v>
      </c>
      <c r="BE78" s="7"/>
      <c r="BF78" s="38">
        <v>6.6400000000000103</v>
      </c>
      <c r="BG78" s="7"/>
      <c r="BH78" s="38">
        <v>6.89</v>
      </c>
      <c r="BI78" s="7"/>
      <c r="BJ78" s="38">
        <v>6.4300000000000104</v>
      </c>
      <c r="BK78" s="7"/>
      <c r="BL78" s="6">
        <v>7.75</v>
      </c>
      <c r="BM78" s="7"/>
      <c r="BN78" s="6">
        <v>6</v>
      </c>
      <c r="BO78" s="7"/>
      <c r="BP78" s="6">
        <v>6</v>
      </c>
      <c r="BQ78" s="7"/>
      <c r="BR78" s="6">
        <f t="shared" si="578"/>
        <v>85.7</v>
      </c>
      <c r="BS78" s="7"/>
      <c r="BT78" s="36"/>
      <c r="BU78" s="42"/>
      <c r="BV78" s="42"/>
      <c r="BW78" s="42"/>
      <c r="BX78" s="42"/>
      <c r="BY78" s="42"/>
      <c r="BZ78" s="42"/>
      <c r="CA78" s="8"/>
      <c r="CB78" s="42"/>
      <c r="CC78" s="8"/>
      <c r="CD78" s="8"/>
      <c r="CE78" s="8"/>
      <c r="CF78" s="8"/>
      <c r="CG78" s="6"/>
    </row>
    <row r="79" spans="1:85" ht="27" customHeight="1">
      <c r="A79" s="471"/>
      <c r="B79" s="30" t="s">
        <v>2780</v>
      </c>
      <c r="C79" s="41">
        <f>[1]网约车!C61-[1]网约车!C63</f>
        <v>11.7636183706736</v>
      </c>
      <c r="D79" s="7">
        <f t="shared" ref="D79:H79" si="653">C79/R79-1</f>
        <v>10.7418328024887</v>
      </c>
      <c r="E79" s="41">
        <f>[1]网约车!E61-[1]网约车!E63</f>
        <v>11.0467477085797</v>
      </c>
      <c r="F79" s="7">
        <f t="shared" si="653"/>
        <v>5.2989664016202296</v>
      </c>
      <c r="G79" s="41">
        <f>[1]网约车!G61-[1]网约车!G63</f>
        <v>10.5902245018356</v>
      </c>
      <c r="H79" s="7">
        <f t="shared" si="653"/>
        <v>3.11128729406922</v>
      </c>
      <c r="I79" s="41">
        <f>[1]网约车!I61-[1]网约车!I63</f>
        <v>10.1394236152003</v>
      </c>
      <c r="J79" s="7">
        <f t="shared" ref="J79:N79" si="654">I79/X79-1</f>
        <v>4.9655717085990103</v>
      </c>
      <c r="K79" s="41">
        <f>[1]网约车!K61-[1]网约车!K63</f>
        <v>11.193802949796</v>
      </c>
      <c r="L79" s="7">
        <f t="shared" si="654"/>
        <v>4.0363596863445697</v>
      </c>
      <c r="M79" s="41">
        <f>[1]网约车!M61-[1]网约车!M63</f>
        <v>11.282424674276101</v>
      </c>
      <c r="N79" s="7">
        <f t="shared" si="654"/>
        <v>3.8183794253771399</v>
      </c>
      <c r="O79" s="31">
        <f t="shared" si="569"/>
        <v>66.016241820361302</v>
      </c>
      <c r="P79" s="32">
        <f t="shared" si="570"/>
        <v>4.6933723318413003</v>
      </c>
      <c r="Q79" s="7"/>
      <c r="R79" s="41">
        <f>[1]网约车!R61-[1]网约车!R63</f>
        <v>1.00185538054845</v>
      </c>
      <c r="S79" s="7">
        <f t="shared" ref="S79:W79" si="655">R79/AT79-1</f>
        <v>-0.893978990003093</v>
      </c>
      <c r="T79" s="41">
        <f>[1]网约车!T61-[1]网约车!T63</f>
        <v>1.75373974145</v>
      </c>
      <c r="U79" s="7">
        <f t="shared" si="655"/>
        <v>-0.65138014410778899</v>
      </c>
      <c r="V79" s="41">
        <f>[1]网约车!V61-[1]网约车!V63</f>
        <v>2.5758901639184</v>
      </c>
      <c r="W79" s="7">
        <f t="shared" si="655"/>
        <v>-0.62205349350052996</v>
      </c>
      <c r="X79" s="41">
        <f>[1]网约车!X61-[1]网约车!X63</f>
        <v>1.69965664826138</v>
      </c>
      <c r="Y79" s="7">
        <f t="shared" ref="Y79:AC79" si="656">X79/AZ79-1</f>
        <v>-0.77616113629642303</v>
      </c>
      <c r="Z79" s="41">
        <f>[1]网约车!Z61-[1]网约车!Z63</f>
        <v>2.2225979967527998</v>
      </c>
      <c r="AA79" s="7">
        <f t="shared" si="656"/>
        <v>-0.72988655367355204</v>
      </c>
      <c r="AB79" s="41">
        <f>[1]网约车!AB61-[1]网约车!AB63</f>
        <v>2.3415392766403</v>
      </c>
      <c r="AC79" s="7">
        <f t="shared" si="656"/>
        <v>-0.84829985661403295</v>
      </c>
      <c r="AD79" s="41">
        <f>[1]网约车!AD61-[1]网约车!AD63</f>
        <v>3.0874792325310998</v>
      </c>
      <c r="AE79" s="7">
        <f t="shared" ref="AE79:AI79" si="657">AD79/BF79-1</f>
        <v>-0.65014164046228595</v>
      </c>
      <c r="AF79" s="41">
        <f>[1]网约车!AF61-[1]网约车!AF63</f>
        <v>2.9944585337065002</v>
      </c>
      <c r="AG79" s="7">
        <f t="shared" si="657"/>
        <v>-0.79248566331207804</v>
      </c>
      <c r="AH79" s="41">
        <f>[1]网约车!AH61-[1]网约车!AH63</f>
        <v>2.9451685118526001</v>
      </c>
      <c r="AI79" s="7">
        <f t="shared" si="657"/>
        <v>-0.60371376977664704</v>
      </c>
      <c r="AJ79" s="41">
        <f>[1]网约车!AJ61-[1]网约车!AJ63</f>
        <v>3.5786565443553</v>
      </c>
      <c r="AK79" s="7">
        <f t="shared" ref="AK79:AO79" si="658">AJ79/BL79-1</f>
        <v>-0.58026023803859295</v>
      </c>
      <c r="AL79" s="41">
        <f>[1]网约车!AL61-[1]网约车!AL63</f>
        <v>5.7820604125030002</v>
      </c>
      <c r="AM79" s="7">
        <f t="shared" si="658"/>
        <v>-0.23004583597224501</v>
      </c>
      <c r="AN79" s="41">
        <f>[1]网约车!AN61-[1]网约车!AN63</f>
        <v>10.741736199390701</v>
      </c>
      <c r="AO79" s="7">
        <f t="shared" si="658"/>
        <v>0.22593037826404899</v>
      </c>
      <c r="AP79" s="6">
        <f t="shared" si="575"/>
        <v>40.724838641910502</v>
      </c>
      <c r="AQ79" s="7">
        <f t="shared" si="576"/>
        <v>-0.62304775539605295</v>
      </c>
      <c r="AR79" s="33"/>
      <c r="AS79" s="34">
        <f t="shared" si="577"/>
        <v>99.2750204794404</v>
      </c>
      <c r="AT79" s="41">
        <v>9.4495928738810608</v>
      </c>
      <c r="AU79" s="7"/>
      <c r="AV79" s="41">
        <v>5.0305216751401396</v>
      </c>
      <c r="AW79" s="7"/>
      <c r="AX79" s="41">
        <v>6.8154887520358898</v>
      </c>
      <c r="AY79" s="7"/>
      <c r="AZ79" s="41">
        <v>7.59321513761875</v>
      </c>
      <c r="BA79" s="7"/>
      <c r="BB79" s="41">
        <v>8.2283870980145792</v>
      </c>
      <c r="BC79" s="7"/>
      <c r="BD79" s="41">
        <v>15.435313536143299</v>
      </c>
      <c r="BE79" s="7"/>
      <c r="BF79" s="41">
        <v>8.8249405748393404</v>
      </c>
      <c r="BG79" s="7"/>
      <c r="BH79" s="41">
        <v>14.430128450401099</v>
      </c>
      <c r="BI79" s="7"/>
      <c r="BJ79" s="41">
        <v>7.4319224016253598</v>
      </c>
      <c r="BK79" s="7"/>
      <c r="BL79" s="41">
        <v>8.52589358614145</v>
      </c>
      <c r="BM79" s="7"/>
      <c r="BN79" s="41">
        <v>7.5096163935994698</v>
      </c>
      <c r="BO79" s="7"/>
      <c r="BP79" s="41">
        <v>8.7621094883065798</v>
      </c>
      <c r="BQ79" s="7"/>
      <c r="BR79" s="6">
        <f t="shared" si="578"/>
        <v>108.03712996774701</v>
      </c>
      <c r="BS79" s="7"/>
      <c r="BT79" s="36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6"/>
    </row>
    <row r="80" spans="1:85" s="22" customFormat="1" ht="27" customHeight="1">
      <c r="A80" s="472" t="s">
        <v>2720</v>
      </c>
      <c r="B80" s="30" t="s">
        <v>2776</v>
      </c>
      <c r="C80" s="6">
        <f t="shared" ref="C80:G80" si="659">C81+C82+C83+C84</f>
        <v>142.24436921488501</v>
      </c>
      <c r="D80" s="7">
        <f t="shared" ref="D80:H80" si="660">C80/R80-1</f>
        <v>5.9015198895726604E-3</v>
      </c>
      <c r="E80" s="6">
        <f t="shared" si="659"/>
        <v>146.49694938746799</v>
      </c>
      <c r="F80" s="7">
        <f t="shared" si="660"/>
        <v>8.0254894383586101E-2</v>
      </c>
      <c r="G80" s="6">
        <f t="shared" si="659"/>
        <v>135.283486775602</v>
      </c>
      <c r="H80" s="7">
        <f t="shared" si="660"/>
        <v>9.8156445527281394E-2</v>
      </c>
      <c r="I80" s="6">
        <f t="shared" ref="I80:M80" si="661">I81+I82+I83+I84</f>
        <v>137.07203276041699</v>
      </c>
      <c r="J80" s="7">
        <f t="shared" ref="J80:N80" si="662">I80/X80-1</f>
        <v>-0.10163866351828101</v>
      </c>
      <c r="K80" s="6">
        <f t="shared" si="661"/>
        <v>150.49347173513999</v>
      </c>
      <c r="L80" s="7">
        <f t="shared" si="662"/>
        <v>-5.12455816345255E-2</v>
      </c>
      <c r="M80" s="6">
        <f t="shared" si="661"/>
        <v>154.38868022948799</v>
      </c>
      <c r="N80" s="7">
        <f t="shared" si="662"/>
        <v>-7.8965327505145705E-2</v>
      </c>
      <c r="O80" s="31">
        <f t="shared" si="569"/>
        <v>865.97899010299898</v>
      </c>
      <c r="P80" s="32">
        <f t="shared" si="570"/>
        <v>-1.48606105623196E-2</v>
      </c>
      <c r="Q80" s="7"/>
      <c r="R80" s="6">
        <f t="shared" ref="R80:V80" si="663">R81+R82+R83+R84</f>
        <v>141.409836253653</v>
      </c>
      <c r="S80" s="7">
        <f t="shared" ref="S80:W80" si="664">R80/AT80-1</f>
        <v>-3.0055387616276401E-2</v>
      </c>
      <c r="T80" s="6">
        <f t="shared" si="663"/>
        <v>135.61331695799601</v>
      </c>
      <c r="U80" s="7">
        <f t="shared" si="664"/>
        <v>0.115622870006048</v>
      </c>
      <c r="V80" s="6">
        <f t="shared" si="663"/>
        <v>123.19145175225501</v>
      </c>
      <c r="W80" s="7">
        <f t="shared" si="664"/>
        <v>5.52631625270028E-2</v>
      </c>
      <c r="X80" s="6">
        <f t="shared" ref="X80:AB80" si="665">X81+X82+X83+X84</f>
        <v>152.58006683283699</v>
      </c>
      <c r="Y80" s="7">
        <f t="shared" ref="Y80:AC80" si="666">X80/AZ80-1</f>
        <v>4.5586502778366199E-2</v>
      </c>
      <c r="Z80" s="6">
        <f t="shared" si="665"/>
        <v>158.62215639997899</v>
      </c>
      <c r="AA80" s="7">
        <f t="shared" si="666"/>
        <v>3.9863883960606902E-2</v>
      </c>
      <c r="AB80" s="6">
        <f t="shared" si="665"/>
        <v>167.625264107905</v>
      </c>
      <c r="AC80" s="7">
        <f t="shared" si="666"/>
        <v>1.7651734226963801E-2</v>
      </c>
      <c r="AD80" s="6">
        <f t="shared" ref="AD80:AH80" si="667">AD81+AD82+AD83+AD84</f>
        <v>174.83017978534099</v>
      </c>
      <c r="AE80" s="7">
        <f t="shared" ref="AE80:AI80" si="668">AD80/BF80-1</f>
        <v>9.45321600434708E-2</v>
      </c>
      <c r="AF80" s="6">
        <f t="shared" si="667"/>
        <v>160.00571427276401</v>
      </c>
      <c r="AG80" s="7">
        <f t="shared" si="668"/>
        <v>-1.0139025954598599E-3</v>
      </c>
      <c r="AH80" s="6">
        <f t="shared" si="667"/>
        <v>153.36593444254601</v>
      </c>
      <c r="AI80" s="7">
        <f t="shared" si="668"/>
        <v>3.5797814967918298E-2</v>
      </c>
      <c r="AJ80" s="6">
        <f t="shared" ref="AJ80:AN80" si="669">AJ81+AJ82+AJ83+AJ84</f>
        <v>172.182163827388</v>
      </c>
      <c r="AK80" s="7">
        <f t="shared" ref="AK80:AO80" si="670">AJ80/BL80-1</f>
        <v>6.3469080587184298E-2</v>
      </c>
      <c r="AL80" s="6">
        <f t="shared" si="669"/>
        <v>152.57059239941901</v>
      </c>
      <c r="AM80" s="7">
        <f t="shared" si="670"/>
        <v>4.4853285659171002E-2</v>
      </c>
      <c r="AN80" s="6">
        <f t="shared" si="669"/>
        <v>152.39481154402401</v>
      </c>
      <c r="AO80" s="7">
        <f t="shared" si="670"/>
        <v>5.4582963928882199E-2</v>
      </c>
      <c r="AP80" s="6">
        <f t="shared" si="575"/>
        <v>1844.3914885761101</v>
      </c>
      <c r="AQ80" s="7">
        <f t="shared" si="576"/>
        <v>4.3399479989636197E-2</v>
      </c>
      <c r="AR80" s="33"/>
      <c r="AS80" s="34">
        <f t="shared" si="577"/>
        <v>1623.1681184946201</v>
      </c>
      <c r="AT80" s="34">
        <f t="shared" ref="AT80:AX80" si="671">AT81+AT82+AT83+AT84</f>
        <v>145.79166114045</v>
      </c>
      <c r="AU80" s="33"/>
      <c r="AV80" s="34">
        <f t="shared" si="671"/>
        <v>121.558387340393</v>
      </c>
      <c r="AW80" s="33"/>
      <c r="AX80" s="34">
        <f t="shared" si="671"/>
        <v>116.740028579461</v>
      </c>
      <c r="AY80" s="33"/>
      <c r="AZ80" s="34">
        <f t="shared" ref="AZ80:BD80" si="672">AZ81+AZ82+AZ83+AZ84</f>
        <v>145.92773187813401</v>
      </c>
      <c r="BA80" s="33"/>
      <c r="BB80" s="34">
        <f t="shared" si="672"/>
        <v>152.54126895514801</v>
      </c>
      <c r="BC80" s="33"/>
      <c r="BD80" s="34">
        <f t="shared" si="672"/>
        <v>164.71771085344599</v>
      </c>
      <c r="BE80" s="33"/>
      <c r="BF80" s="34">
        <f t="shared" ref="BF80:BJ80" si="673">BF81+BF82+BF83+BF84</f>
        <v>159.73050968040801</v>
      </c>
      <c r="BG80" s="33"/>
      <c r="BH80" s="34">
        <f t="shared" si="673"/>
        <v>160.16810913432499</v>
      </c>
      <c r="BI80" s="33"/>
      <c r="BJ80" s="34">
        <f t="shared" si="673"/>
        <v>148.065512618692</v>
      </c>
      <c r="BK80" s="33"/>
      <c r="BL80" s="34">
        <f t="shared" ref="BL80:BP80" si="674">BL81+BL82+BL83+BL84</f>
        <v>161.90613057816299</v>
      </c>
      <c r="BM80" s="33"/>
      <c r="BN80" s="34">
        <f t="shared" si="674"/>
        <v>146.021067735999</v>
      </c>
      <c r="BO80" s="33"/>
      <c r="BP80" s="34">
        <f t="shared" si="674"/>
        <v>144.50718128071401</v>
      </c>
      <c r="BQ80" s="33"/>
      <c r="BR80" s="34">
        <f t="shared" si="578"/>
        <v>1767.6752997753299</v>
      </c>
      <c r="BS80" s="33"/>
      <c r="BT80" s="35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</row>
    <row r="81" spans="1:85" s="23" customFormat="1" ht="27" customHeight="1">
      <c r="A81" s="468"/>
      <c r="B81" s="30" t="s">
        <v>2777</v>
      </c>
      <c r="C81" s="38">
        <f>[1]班线包车!C52</f>
        <v>2.2826</v>
      </c>
      <c r="D81" s="7">
        <f t="shared" ref="D81:H81" si="675">C81/R81-1</f>
        <v>-0.27052507110670798</v>
      </c>
      <c r="E81" s="38">
        <f>[1]班线包车!E52</f>
        <v>2.1524999999999999</v>
      </c>
      <c r="F81" s="7">
        <f t="shared" si="675"/>
        <v>-0.20248240088921801</v>
      </c>
      <c r="G81" s="38">
        <f>[1]班线包车!G52</f>
        <v>2.2928999999999999</v>
      </c>
      <c r="H81" s="7">
        <f t="shared" si="675"/>
        <v>-0.119131771033423</v>
      </c>
      <c r="I81" s="38">
        <f>[1]班线包车!I52</f>
        <v>2.2599999999999998</v>
      </c>
      <c r="J81" s="7">
        <f t="shared" ref="J81:N81" si="676">I81/X81-1</f>
        <v>-1.24967228873549E-2</v>
      </c>
      <c r="K81" s="38">
        <f>[1]班线包车!K52</f>
        <v>2.0421</v>
      </c>
      <c r="L81" s="7">
        <f t="shared" si="676"/>
        <v>-0.19140764205107899</v>
      </c>
      <c r="M81" s="38">
        <f>[1]班线包车!M52</f>
        <v>2.0575999999999999</v>
      </c>
      <c r="N81" s="7">
        <f t="shared" si="676"/>
        <v>-0.19489767969636501</v>
      </c>
      <c r="O81" s="31">
        <f t="shared" si="569"/>
        <v>13.0877</v>
      </c>
      <c r="P81" s="32">
        <f t="shared" si="570"/>
        <v>-0.17171173793897801</v>
      </c>
      <c r="Q81" s="7"/>
      <c r="R81" s="38">
        <f>[1]班线包车!R52</f>
        <v>3.1291000000000002</v>
      </c>
      <c r="S81" s="7">
        <f t="shared" ref="S81:W81" si="677">R81/AT81-1</f>
        <v>-0.21842841442701599</v>
      </c>
      <c r="T81" s="38">
        <f>[1]班线包车!T52</f>
        <v>2.6989999999999998</v>
      </c>
      <c r="U81" s="7">
        <f t="shared" si="677"/>
        <v>0.18294179523141699</v>
      </c>
      <c r="V81" s="38">
        <f>[1]班线包车!V52</f>
        <v>2.6030000000000002</v>
      </c>
      <c r="W81" s="7">
        <f t="shared" si="677"/>
        <v>1.4973095219527501E-2</v>
      </c>
      <c r="X81" s="38">
        <f>[1]班线包车!X52</f>
        <v>2.2886000000000002</v>
      </c>
      <c r="Y81" s="7">
        <f t="shared" ref="Y81:AC81" si="678">X81/AZ81-1</f>
        <v>-0.238580031273913</v>
      </c>
      <c r="Z81" s="38">
        <f>[1]班线包车!Z52</f>
        <v>2.5255000000000001</v>
      </c>
      <c r="AA81" s="7">
        <f t="shared" si="678"/>
        <v>-0.26355232846353499</v>
      </c>
      <c r="AB81" s="38">
        <f>[1]班线包车!AB52</f>
        <v>2.5556999999999999</v>
      </c>
      <c r="AC81" s="7">
        <f t="shared" si="678"/>
        <v>-0.248080261260996</v>
      </c>
      <c r="AD81" s="38">
        <f>[1]班线包车!AD52</f>
        <v>2.4209999999999998</v>
      </c>
      <c r="AE81" s="7">
        <f t="shared" ref="AE81:AI81" si="679">AD81/BF81-1</f>
        <v>-0.11477567735566201</v>
      </c>
      <c r="AF81" s="38">
        <f>[1]班线包车!AF52</f>
        <v>2.6829999999999998</v>
      </c>
      <c r="AG81" s="7">
        <f t="shared" si="679"/>
        <v>2.0152091254752799E-2</v>
      </c>
      <c r="AH81" s="38">
        <f>[1]班线包车!AH52</f>
        <v>2.4104999999999999</v>
      </c>
      <c r="AI81" s="7">
        <f t="shared" si="679"/>
        <v>-4.0100350430073303E-2</v>
      </c>
      <c r="AJ81" s="38">
        <f>[1]班线包车!AJ52</f>
        <v>2.71</v>
      </c>
      <c r="AK81" s="7">
        <f t="shared" ref="AK81:AO81" si="680">AJ81/BL81-1</f>
        <v>-6.6257795541467004E-2</v>
      </c>
      <c r="AL81" s="38">
        <f>[1]班线包车!AL52</f>
        <v>2.4834999999999998</v>
      </c>
      <c r="AM81" s="7">
        <f t="shared" si="680"/>
        <v>-0.22288628825333301</v>
      </c>
      <c r="AN81" s="38">
        <f>[1]班线包车!AN52</f>
        <v>2.3858000000000001</v>
      </c>
      <c r="AO81" s="7">
        <f t="shared" si="680"/>
        <v>-0.24132667663052099</v>
      </c>
      <c r="AP81" s="6">
        <f t="shared" si="575"/>
        <v>30.8947</v>
      </c>
      <c r="AQ81" s="7">
        <f t="shared" si="576"/>
        <v>-0.13708222307877099</v>
      </c>
      <c r="AR81" s="33"/>
      <c r="AS81" s="34">
        <f t="shared" si="577"/>
        <v>32.657899999999998</v>
      </c>
      <c r="AT81" s="39">
        <v>4.0035999999999996</v>
      </c>
      <c r="AU81" s="7"/>
      <c r="AV81" s="38">
        <v>2.2816000000000001</v>
      </c>
      <c r="AW81" s="7"/>
      <c r="AX81" s="38">
        <v>2.5646</v>
      </c>
      <c r="AY81" s="7"/>
      <c r="AZ81" s="39">
        <v>3.0057</v>
      </c>
      <c r="BA81" s="7"/>
      <c r="BB81" s="39">
        <v>3.4293</v>
      </c>
      <c r="BC81" s="7"/>
      <c r="BD81" s="39">
        <v>3.3988999999999998</v>
      </c>
      <c r="BE81" s="7"/>
      <c r="BF81" s="39">
        <v>2.7349000000000001</v>
      </c>
      <c r="BG81" s="7"/>
      <c r="BH81" s="39">
        <v>2.63</v>
      </c>
      <c r="BI81" s="7"/>
      <c r="BJ81" s="39">
        <v>2.5112000000000001</v>
      </c>
      <c r="BK81" s="7"/>
      <c r="BL81" s="39">
        <v>2.9022999999999999</v>
      </c>
      <c r="BM81" s="7"/>
      <c r="BN81" s="39">
        <v>3.1958000000000002</v>
      </c>
      <c r="BO81" s="7"/>
      <c r="BP81" s="39">
        <v>3.1446999999999998</v>
      </c>
      <c r="BQ81" s="7"/>
      <c r="BR81" s="6">
        <f t="shared" si="578"/>
        <v>35.802599999999998</v>
      </c>
      <c r="BS81" s="7"/>
      <c r="BT81" s="36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6"/>
    </row>
    <row r="82" spans="1:85" s="23" customFormat="1" ht="27" customHeight="1">
      <c r="A82" s="468"/>
      <c r="B82" s="30" t="s">
        <v>2778</v>
      </c>
      <c r="C82" s="38">
        <f>[1]公交!C65-[1]公交!C67</f>
        <v>124.15</v>
      </c>
      <c r="D82" s="7">
        <f t="shared" ref="D82:H82" si="681">C82/R82-1</f>
        <v>2.2652388797364E-2</v>
      </c>
      <c r="E82" s="38">
        <f>[1]公交!E65-[1]公交!E67</f>
        <v>128.99</v>
      </c>
      <c r="F82" s="7">
        <f t="shared" si="681"/>
        <v>0.116989954970558</v>
      </c>
      <c r="G82" s="38">
        <f>[1]公交!G65-[1]公交!G67</f>
        <v>118.21</v>
      </c>
      <c r="H82" s="7">
        <f t="shared" si="681"/>
        <v>0.152818412326897</v>
      </c>
      <c r="I82" s="38">
        <f>[1]公交!I65-[1]公交!I67</f>
        <v>118.81</v>
      </c>
      <c r="J82" s="7">
        <f t="shared" ref="J82:N82" si="682">I82/X82-1</f>
        <v>-0.110237399835243</v>
      </c>
      <c r="K82" s="38">
        <f>[1]公交!K65-[1]公交!K67</f>
        <v>127.19</v>
      </c>
      <c r="L82" s="7">
        <f t="shared" si="682"/>
        <v>-6.7453625632377598E-2</v>
      </c>
      <c r="M82" s="38">
        <f>[1]公交!M65-[1]公交!M67</f>
        <v>134.91999999999999</v>
      </c>
      <c r="N82" s="7">
        <f t="shared" si="682"/>
        <v>-0.102985173858121</v>
      </c>
      <c r="O82" s="31">
        <f t="shared" si="569"/>
        <v>752.27</v>
      </c>
      <c r="P82" s="32">
        <f t="shared" si="570"/>
        <v>-9.8453438631128706E-3</v>
      </c>
      <c r="Q82" s="7"/>
      <c r="R82" s="38">
        <f>[1]公交!R65-[1]公交!R67</f>
        <v>121.4</v>
      </c>
      <c r="S82" s="7">
        <f t="shared" ref="S82:W82" si="683">R82/AT82-1</f>
        <v>-3.03514376996805E-2</v>
      </c>
      <c r="T82" s="38">
        <f>[1]公交!T65-[1]公交!T67</f>
        <v>115.48</v>
      </c>
      <c r="U82" s="7">
        <f t="shared" si="683"/>
        <v>0.106130268199234</v>
      </c>
      <c r="V82" s="38">
        <f>[1]公交!V65-[1]公交!V67</f>
        <v>102.54</v>
      </c>
      <c r="W82" s="7">
        <f t="shared" si="683"/>
        <v>2.9104777197912501E-2</v>
      </c>
      <c r="X82" s="38">
        <f>[1]公交!X65-[1]公交!X67</f>
        <v>133.53</v>
      </c>
      <c r="Y82" s="7">
        <f t="shared" ref="Y82:AC82" si="684">X82/AZ82-1</f>
        <v>6.9866196618860996E-2</v>
      </c>
      <c r="Z82" s="38">
        <f>[1]公交!Z65-[1]公交!Z67</f>
        <v>136.38999999999999</v>
      </c>
      <c r="AA82" s="7">
        <f t="shared" si="684"/>
        <v>6.9054710769713007E-2</v>
      </c>
      <c r="AB82" s="38">
        <f>[1]公交!AB65-[1]公交!AB67</f>
        <v>150.41</v>
      </c>
      <c r="AC82" s="7">
        <f t="shared" si="684"/>
        <v>8.0919870643190797E-2</v>
      </c>
      <c r="AD82" s="38">
        <f>[1]公交!AD65-[1]公交!AD67</f>
        <v>154.88</v>
      </c>
      <c r="AE82" s="7">
        <f t="shared" ref="AE82:AI82" si="685">AD82/BF82-1</f>
        <v>0.125499600319744</v>
      </c>
      <c r="AF82" s="38">
        <f>[1]公交!AF65-[1]公交!AF67</f>
        <v>147.07</v>
      </c>
      <c r="AG82" s="7">
        <f t="shared" si="685"/>
        <v>8.3228990204021303E-2</v>
      </c>
      <c r="AH82" s="38">
        <f>[1]公交!AH65-[1]公交!AH67</f>
        <v>141.24</v>
      </c>
      <c r="AI82" s="7">
        <f t="shared" si="685"/>
        <v>9.8716452742123595E-2</v>
      </c>
      <c r="AJ82" s="38">
        <f>[1]公交!AJ65-[1]公交!AJ67</f>
        <v>153.07</v>
      </c>
      <c r="AK82" s="7">
        <f t="shared" ref="AK82:AO82" si="686">AJ82/BL82-1</f>
        <v>0.108961819894226</v>
      </c>
      <c r="AL82" s="38">
        <f>[1]公交!AL65-[1]公交!AL67</f>
        <v>139.22</v>
      </c>
      <c r="AM82" s="7">
        <f t="shared" si="686"/>
        <v>0.111714445420426</v>
      </c>
      <c r="AN82" s="38">
        <f>[1]公交!AN65-[1]公交!AN67</f>
        <v>137.58000000000001</v>
      </c>
      <c r="AO82" s="7">
        <f t="shared" si="686"/>
        <v>0.10799710074897299</v>
      </c>
      <c r="AP82" s="6">
        <f t="shared" si="575"/>
        <v>1632.81</v>
      </c>
      <c r="AQ82" s="7">
        <f t="shared" si="576"/>
        <v>8.1230879256227698E-2</v>
      </c>
      <c r="AR82" s="33"/>
      <c r="AS82" s="34">
        <f t="shared" si="577"/>
        <v>1385.97</v>
      </c>
      <c r="AT82" s="38">
        <v>125.2</v>
      </c>
      <c r="AU82" s="7"/>
      <c r="AV82" s="38">
        <v>104.4</v>
      </c>
      <c r="AW82" s="7"/>
      <c r="AX82" s="38">
        <v>99.64</v>
      </c>
      <c r="AY82" s="7"/>
      <c r="AZ82" s="38">
        <v>124.81</v>
      </c>
      <c r="BA82" s="7"/>
      <c r="BB82" s="38">
        <v>127.58</v>
      </c>
      <c r="BC82" s="7"/>
      <c r="BD82" s="38">
        <v>139.15</v>
      </c>
      <c r="BE82" s="7"/>
      <c r="BF82" s="38">
        <v>137.61000000000001</v>
      </c>
      <c r="BG82" s="7"/>
      <c r="BH82" s="38">
        <v>135.77000000000001</v>
      </c>
      <c r="BI82" s="7"/>
      <c r="BJ82" s="38">
        <v>128.55000000000001</v>
      </c>
      <c r="BK82" s="7"/>
      <c r="BL82" s="6">
        <v>138.03</v>
      </c>
      <c r="BM82" s="7"/>
      <c r="BN82" s="6">
        <v>125.23</v>
      </c>
      <c r="BO82" s="7"/>
      <c r="BP82" s="6">
        <v>124.17</v>
      </c>
      <c r="BQ82" s="7"/>
      <c r="BR82" s="6">
        <f t="shared" si="578"/>
        <v>1510.14</v>
      </c>
      <c r="BS82" s="7"/>
      <c r="BT82" s="36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6"/>
    </row>
    <row r="83" spans="1:85" s="23" customFormat="1" ht="27" customHeight="1">
      <c r="A83" s="469"/>
      <c r="B83" s="30" t="s">
        <v>2779</v>
      </c>
      <c r="C83" s="38">
        <f>[1]出租!C65-[1]出租!C67</f>
        <v>9.8699999999999903</v>
      </c>
      <c r="D83" s="7">
        <f t="shared" ref="D83:H83" si="687">C83/R83-1</f>
        <v>-0.367307692307693</v>
      </c>
      <c r="E83" s="38">
        <f>[1]出租!E65-[1]出租!E67</f>
        <v>9.6300000000000008</v>
      </c>
      <c r="F83" s="7">
        <f t="shared" si="687"/>
        <v>-0.39050632911392402</v>
      </c>
      <c r="G83" s="38">
        <f>[1]出租!G65-[1]出租!G67</f>
        <v>9.25</v>
      </c>
      <c r="H83" s="7">
        <f t="shared" si="687"/>
        <v>-0.37288135593220301</v>
      </c>
      <c r="I83" s="38">
        <f>[1]出租!I65-[1]出租!I67</f>
        <v>10.11</v>
      </c>
      <c r="J83" s="7">
        <f t="shared" ref="J83:N83" si="688">I83/X83-1</f>
        <v>-0.30848153214774299</v>
      </c>
      <c r="K83" s="38">
        <f>[1]出租!K65-[1]出租!K67</f>
        <v>14.03</v>
      </c>
      <c r="L83" s="7">
        <f t="shared" si="688"/>
        <v>-0.18096906012843</v>
      </c>
      <c r="M83" s="38">
        <f>[1]出租!M65-[1]出租!M67</f>
        <v>10.87</v>
      </c>
      <c r="N83" s="7">
        <f t="shared" si="688"/>
        <v>-0.10165289256198499</v>
      </c>
      <c r="O83" s="31">
        <f t="shared" si="569"/>
        <v>63.76</v>
      </c>
      <c r="P83" s="32">
        <f t="shared" si="570"/>
        <v>-0.29155555555555601</v>
      </c>
      <c r="Q83" s="7"/>
      <c r="R83" s="38">
        <f>[1]出租!R65-[1]出租!R67</f>
        <v>15.6</v>
      </c>
      <c r="S83" s="7">
        <f t="shared" ref="S83:W83" si="689">R83/AT83-1</f>
        <v>0.164179104477613</v>
      </c>
      <c r="T83" s="38">
        <f>[1]出租!T65-[1]出租!T67</f>
        <v>15.8</v>
      </c>
      <c r="U83" s="7">
        <f t="shared" si="689"/>
        <v>0.21538461538461501</v>
      </c>
      <c r="V83" s="38">
        <f>[1]出租!V65-[1]出租!V67</f>
        <v>14.75</v>
      </c>
      <c r="W83" s="7">
        <f t="shared" si="689"/>
        <v>0.26068376068376098</v>
      </c>
      <c r="X83" s="38">
        <f>[1]出租!X65-[1]出租!X67</f>
        <v>14.62</v>
      </c>
      <c r="Y83" s="7">
        <f t="shared" ref="Y83:AC83" si="690">X83/AZ83-1</f>
        <v>1.5277777777778201E-2</v>
      </c>
      <c r="Z83" s="38">
        <f>[1]出租!Z65-[1]出租!Z67</f>
        <v>17.13</v>
      </c>
      <c r="AA83" s="7">
        <f t="shared" si="690"/>
        <v>-1.5517241379309699E-2</v>
      </c>
      <c r="AB83" s="38">
        <f>[1]出租!AB65-[1]出租!AB67</f>
        <v>12.1</v>
      </c>
      <c r="AC83" s="7">
        <f t="shared" si="690"/>
        <v>-9.7014925373133706E-2</v>
      </c>
      <c r="AD83" s="38">
        <f>[1]出租!AD65-[1]出租!AD67</f>
        <v>14.1</v>
      </c>
      <c r="AE83" s="7">
        <f t="shared" ref="AE83:AI83" si="691">AD83/BF83-1</f>
        <v>0</v>
      </c>
      <c r="AF83" s="38">
        <f>[1]出租!AF65-[1]出租!AF67</f>
        <v>7.7399999999999904</v>
      </c>
      <c r="AG83" s="7">
        <f t="shared" si="691"/>
        <v>-0.370731707317074</v>
      </c>
      <c r="AH83" s="38">
        <f>[1]出租!AH65-[1]出租!AH67</f>
        <v>7.31</v>
      </c>
      <c r="AI83" s="7">
        <f t="shared" si="691"/>
        <v>-0.39083333333333298</v>
      </c>
      <c r="AJ83" s="38">
        <f>[1]出租!AJ65-[1]出租!AJ67</f>
        <v>12.57</v>
      </c>
      <c r="AK83" s="7">
        <f t="shared" ref="AK83:AO83" si="692">AJ83/BL83-1</f>
        <v>-0.18376623376623399</v>
      </c>
      <c r="AL83" s="38">
        <f>[1]出租!AL65-[1]出租!AL67</f>
        <v>7.7100000000000097</v>
      </c>
      <c r="AM83" s="7">
        <f t="shared" si="692"/>
        <v>-0.41145038167938902</v>
      </c>
      <c r="AN83" s="38">
        <f>[1]出租!AN65-[1]出租!AN67</f>
        <v>7.61</v>
      </c>
      <c r="AO83" s="7">
        <f t="shared" si="692"/>
        <v>-0.39603174603174601</v>
      </c>
      <c r="AP83" s="6">
        <f t="shared" si="575"/>
        <v>147.04</v>
      </c>
      <c r="AQ83" s="7">
        <f t="shared" si="576"/>
        <v>-9.6805896805896602E-2</v>
      </c>
      <c r="AR83" s="33"/>
      <c r="AS83" s="34">
        <f t="shared" si="577"/>
        <v>150.19999999999999</v>
      </c>
      <c r="AT83" s="38">
        <v>13.4</v>
      </c>
      <c r="AU83" s="7"/>
      <c r="AV83" s="38">
        <v>13</v>
      </c>
      <c r="AW83" s="7"/>
      <c r="AX83" s="38">
        <v>11.7</v>
      </c>
      <c r="AY83" s="7"/>
      <c r="AZ83" s="38">
        <v>14.4</v>
      </c>
      <c r="BA83" s="7"/>
      <c r="BB83" s="38">
        <v>17.399999999999999</v>
      </c>
      <c r="BC83" s="7"/>
      <c r="BD83" s="38">
        <v>13.4</v>
      </c>
      <c r="BE83" s="7"/>
      <c r="BF83" s="38">
        <v>14.1</v>
      </c>
      <c r="BG83" s="7"/>
      <c r="BH83" s="38">
        <v>12.3</v>
      </c>
      <c r="BI83" s="7"/>
      <c r="BJ83" s="38">
        <v>12</v>
      </c>
      <c r="BK83" s="7"/>
      <c r="BL83" s="6">
        <v>15.4</v>
      </c>
      <c r="BM83" s="7"/>
      <c r="BN83" s="6">
        <v>13.1</v>
      </c>
      <c r="BO83" s="7"/>
      <c r="BP83" s="6">
        <v>12.6</v>
      </c>
      <c r="BQ83" s="7"/>
      <c r="BR83" s="6">
        <f t="shared" si="578"/>
        <v>162.80000000000001</v>
      </c>
      <c r="BS83" s="7"/>
      <c r="BT83" s="36"/>
      <c r="BU83" s="42"/>
      <c r="BV83" s="42"/>
      <c r="BW83" s="42"/>
      <c r="BX83" s="42"/>
      <c r="BY83" s="42"/>
      <c r="BZ83" s="42"/>
      <c r="CA83" s="8"/>
      <c r="CB83" s="42"/>
      <c r="CC83" s="8"/>
      <c r="CD83" s="8"/>
      <c r="CE83" s="8"/>
      <c r="CF83" s="8"/>
      <c r="CG83" s="6"/>
    </row>
    <row r="84" spans="1:85" s="23" customFormat="1" ht="27" customHeight="1">
      <c r="A84" s="471"/>
      <c r="B84" s="30" t="s">
        <v>2780</v>
      </c>
      <c r="C84" s="41">
        <f>[1]网约车!C65-[1]网约车!C67</f>
        <v>5.9417692148847996</v>
      </c>
      <c r="D84" s="7">
        <f t="shared" ref="D84:H84" si="693">C84/R84-1</f>
        <v>3.6393386600395301</v>
      </c>
      <c r="E84" s="41">
        <f>[1]网约车!E65-[1]网约车!E67</f>
        <v>5.7244493874676996</v>
      </c>
      <c r="F84" s="7">
        <f t="shared" si="693"/>
        <v>2.5026555647364699</v>
      </c>
      <c r="G84" s="41">
        <f>[1]网约车!G65-[1]网约车!G67</f>
        <v>5.5305867756016003</v>
      </c>
      <c r="H84" s="7">
        <f t="shared" si="693"/>
        <v>0.676722047494281</v>
      </c>
      <c r="I84" s="41">
        <f>[1]网约车!I65-[1]网约车!I67</f>
        <v>5.8920327604175</v>
      </c>
      <c r="J84" s="7">
        <f t="shared" ref="J84:N84" si="694">I84/X84-1</f>
        <v>1.7514004280008999</v>
      </c>
      <c r="K84" s="41">
        <f>[1]网约车!K65-[1]网约车!K67</f>
        <v>7.2313717351397999</v>
      </c>
      <c r="L84" s="7">
        <f t="shared" si="694"/>
        <v>1.8064943914126901</v>
      </c>
      <c r="M84" s="41">
        <f>[1]网约车!M65-[1]网约车!M67</f>
        <v>6.5410802294878998</v>
      </c>
      <c r="N84" s="7">
        <f t="shared" si="694"/>
        <v>1.5555445981156799</v>
      </c>
      <c r="O84" s="31">
        <f t="shared" si="569"/>
        <v>36.861290102999298</v>
      </c>
      <c r="P84" s="32">
        <f t="shared" si="570"/>
        <v>1.73224851226551</v>
      </c>
      <c r="Q84" s="7"/>
      <c r="R84" s="41">
        <f>[1]网约车!R65-[1]网约车!R67</f>
        <v>1.2807362536526199</v>
      </c>
      <c r="S84" s="7">
        <f t="shared" ref="S84:W84" si="695">R84/AT84-1</f>
        <v>-0.59827111299629099</v>
      </c>
      <c r="T84" s="41">
        <f>[1]网约车!T65-[1]网约车!T67</f>
        <v>1.63431695799595</v>
      </c>
      <c r="U84" s="7">
        <f t="shared" si="695"/>
        <v>-0.12919438296413299</v>
      </c>
      <c r="V84" s="41">
        <f>[1]网约车!V65-[1]网约车!V67</f>
        <v>3.2984517522546999</v>
      </c>
      <c r="W84" s="7">
        <f t="shared" si="695"/>
        <v>0.16329918381570299</v>
      </c>
      <c r="X84" s="41">
        <f>[1]网约车!X65-[1]网约车!X67</f>
        <v>2.1414668328370201</v>
      </c>
      <c r="Y84" s="7">
        <f t="shared" ref="Y84:AC84" si="696">X84/AZ84-1</f>
        <v>-0.42310117392806001</v>
      </c>
      <c r="Z84" s="41">
        <f>[1]网约车!Z65-[1]网约车!Z67</f>
        <v>2.5766563999794001</v>
      </c>
      <c r="AA84" s="7">
        <f t="shared" si="696"/>
        <v>-0.376409545195307</v>
      </c>
      <c r="AB84" s="41">
        <f>[1]网约车!AB65-[1]网约车!AB67</f>
        <v>2.5595641079051998</v>
      </c>
      <c r="AC84" s="7">
        <f t="shared" si="696"/>
        <v>-0.708105905044212</v>
      </c>
      <c r="AD84" s="41">
        <f>[1]网约车!AD65-[1]网约车!AD67</f>
        <v>3.4291797853410002</v>
      </c>
      <c r="AE84" s="7">
        <f t="shared" ref="AE84:AI84" si="697">AD84/BF84-1</f>
        <v>-0.351223417413487</v>
      </c>
      <c r="AF84" s="41">
        <f>[1]网约车!AF65-[1]网约车!AF67</f>
        <v>2.5127142727642999</v>
      </c>
      <c r="AG84" s="7">
        <f t="shared" si="697"/>
        <v>-0.73461287389952401</v>
      </c>
      <c r="AH84" s="41">
        <f>[1]网约车!AH65-[1]网约车!AH67</f>
        <v>2.4054344425460998</v>
      </c>
      <c r="AI84" s="7">
        <f t="shared" si="697"/>
        <v>-0.51932770275756102</v>
      </c>
      <c r="AJ84" s="41">
        <f>[1]网约车!AJ65-[1]网约车!AJ67</f>
        <v>3.8321638273879999</v>
      </c>
      <c r="AK84" s="7">
        <f t="shared" ref="AK84:AO84" si="698">AJ84/BL84-1</f>
        <v>-0.31247213677406799</v>
      </c>
      <c r="AL84" s="41">
        <f>[1]网约车!AL65-[1]网约车!AL67</f>
        <v>3.1570923994187998</v>
      </c>
      <c r="AM84" s="7">
        <f t="shared" si="698"/>
        <v>-0.29768534716268902</v>
      </c>
      <c r="AN84" s="41">
        <f>[1]网约车!AN65-[1]网约车!AN67</f>
        <v>4.8190115440239003</v>
      </c>
      <c r="AO84" s="7">
        <f t="shared" si="698"/>
        <v>4.9326333514087398E-2</v>
      </c>
      <c r="AP84" s="6">
        <f t="shared" si="575"/>
        <v>33.646788576106999</v>
      </c>
      <c r="AQ84" s="7">
        <f t="shared" si="576"/>
        <v>-0.42906419179203598</v>
      </c>
      <c r="AR84" s="33"/>
      <c r="AS84" s="34">
        <f t="shared" si="577"/>
        <v>54.340218494618803</v>
      </c>
      <c r="AT84" s="41">
        <v>3.1880611404496699</v>
      </c>
      <c r="AU84" s="7"/>
      <c r="AV84" s="41">
        <v>1.8767873403929101</v>
      </c>
      <c r="AW84" s="7"/>
      <c r="AX84" s="41">
        <v>2.8354285794609999</v>
      </c>
      <c r="AY84" s="7"/>
      <c r="AZ84" s="41">
        <v>3.71203187813382</v>
      </c>
      <c r="BA84" s="7"/>
      <c r="BB84" s="41">
        <v>4.1319689551476602</v>
      </c>
      <c r="BC84" s="7"/>
      <c r="BD84" s="41">
        <v>8.7688108534463005</v>
      </c>
      <c r="BE84" s="7"/>
      <c r="BF84" s="41">
        <v>5.2856096804075499</v>
      </c>
      <c r="BG84" s="7"/>
      <c r="BH84" s="41">
        <v>9.46810913432547</v>
      </c>
      <c r="BI84" s="7"/>
      <c r="BJ84" s="41">
        <v>5.0043126186921896</v>
      </c>
      <c r="BK84" s="7"/>
      <c r="BL84" s="41">
        <v>5.5738305781633404</v>
      </c>
      <c r="BM84" s="7"/>
      <c r="BN84" s="41">
        <v>4.4952677359988504</v>
      </c>
      <c r="BO84" s="7"/>
      <c r="BP84" s="41">
        <v>4.5924812807141899</v>
      </c>
      <c r="BQ84" s="7"/>
      <c r="BR84" s="6">
        <f t="shared" si="578"/>
        <v>58.9326997753329</v>
      </c>
      <c r="BS84" s="7"/>
      <c r="BT84" s="36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6"/>
    </row>
    <row r="85" spans="1:85" s="22" customFormat="1" ht="27" customHeight="1">
      <c r="A85" s="472" t="s">
        <v>2732</v>
      </c>
      <c r="B85" s="30" t="s">
        <v>2776</v>
      </c>
      <c r="C85" s="6">
        <f t="shared" ref="C85:G85" si="699">C86+C87+C88+C89</f>
        <v>96.259022792809802</v>
      </c>
      <c r="D85" s="7">
        <f t="shared" ref="D85:H85" si="700">C85/R85-1</f>
        <v>0.25188301787074902</v>
      </c>
      <c r="E85" s="6">
        <f t="shared" si="699"/>
        <v>107.737916705383</v>
      </c>
      <c r="F85" s="7">
        <f t="shared" si="700"/>
        <v>4.7911546830143599E-2</v>
      </c>
      <c r="G85" s="6">
        <f t="shared" si="699"/>
        <v>100.255447596789</v>
      </c>
      <c r="H85" s="7">
        <f t="shared" si="700"/>
        <v>-7.6739529292002605E-4</v>
      </c>
      <c r="I85" s="6">
        <f t="shared" ref="I85:M85" si="701">I86+I87+I88+I89</f>
        <v>101.949507548101</v>
      </c>
      <c r="J85" s="7">
        <f t="shared" ref="J85:N85" si="702">I85/X85-1</f>
        <v>5.8160309572552499E-2</v>
      </c>
      <c r="K85" s="6">
        <f t="shared" si="701"/>
        <v>105.929712106816</v>
      </c>
      <c r="L85" s="7">
        <f t="shared" si="702"/>
        <v>5.8062690876790501E-2</v>
      </c>
      <c r="M85" s="6">
        <f t="shared" si="701"/>
        <v>101.776621497297</v>
      </c>
      <c r="N85" s="7">
        <f t="shared" si="702"/>
        <v>0.137977829853594</v>
      </c>
      <c r="O85" s="31">
        <f t="shared" si="569"/>
        <v>613.90822824719498</v>
      </c>
      <c r="P85" s="32">
        <f t="shared" si="570"/>
        <v>8.4768260506409496E-2</v>
      </c>
      <c r="Q85" s="7"/>
      <c r="R85" s="6">
        <f t="shared" ref="R85:V85" si="703">R86+R87+R88+R89</f>
        <v>76.891387948157401</v>
      </c>
      <c r="S85" s="7">
        <f t="shared" ref="S85:W85" si="704">R85/AT85-1</f>
        <v>-0.20780223046518001</v>
      </c>
      <c r="T85" s="6">
        <f t="shared" si="703"/>
        <v>102.812033163755</v>
      </c>
      <c r="U85" s="7">
        <f t="shared" si="704"/>
        <v>0.104491725145545</v>
      </c>
      <c r="V85" s="6">
        <f t="shared" si="703"/>
        <v>100.33244224069099</v>
      </c>
      <c r="W85" s="7">
        <f t="shared" si="704"/>
        <v>0.194678417893278</v>
      </c>
      <c r="X85" s="6">
        <f t="shared" ref="X85:AB85" si="705">X86+X87+X88+X89</f>
        <v>96.345994671907405</v>
      </c>
      <c r="Y85" s="7">
        <f t="shared" ref="Y85:AC85" si="706">X85/AZ85-1</f>
        <v>0.21443523302381501</v>
      </c>
      <c r="Z85" s="6">
        <f t="shared" si="705"/>
        <v>100.116668908375</v>
      </c>
      <c r="AA85" s="7">
        <f t="shared" si="706"/>
        <v>0.22080369849435499</v>
      </c>
      <c r="AB85" s="6">
        <f t="shared" si="705"/>
        <v>89.436383405106596</v>
      </c>
      <c r="AC85" s="7">
        <f t="shared" si="706"/>
        <v>3.2138331248988197E-2</v>
      </c>
      <c r="AD85" s="6">
        <f t="shared" ref="AD85:AH85" si="707">AD86+AD87+AD88+AD89</f>
        <v>86.2108944094484</v>
      </c>
      <c r="AE85" s="7">
        <f t="shared" ref="AE85:AI85" si="708">AD85/BF85-1</f>
        <v>6.6055426885589102E-2</v>
      </c>
      <c r="AF85" s="6">
        <f t="shared" si="707"/>
        <v>85.195573356186898</v>
      </c>
      <c r="AG85" s="7">
        <f t="shared" si="708"/>
        <v>-5.8225439417844999E-2</v>
      </c>
      <c r="AH85" s="6">
        <f t="shared" si="707"/>
        <v>81.412465270991902</v>
      </c>
      <c r="AI85" s="7">
        <f t="shared" si="708"/>
        <v>3.9043708579641602E-2</v>
      </c>
      <c r="AJ85" s="6">
        <f t="shared" ref="AJ85:AN85" si="709">AJ86+AJ87+AJ88+AJ89</f>
        <v>87.953482079460898</v>
      </c>
      <c r="AK85" s="7">
        <f t="shared" ref="AK85:AO85" si="710">AJ85/BL85-1</f>
        <v>5.5265222877020501E-2</v>
      </c>
      <c r="AL85" s="6">
        <f t="shared" si="709"/>
        <v>82.638728758670396</v>
      </c>
      <c r="AM85" s="7">
        <f t="shared" si="710"/>
        <v>4.7053344023192799E-2</v>
      </c>
      <c r="AN85" s="6">
        <f t="shared" si="709"/>
        <v>86.300389097336506</v>
      </c>
      <c r="AO85" s="7">
        <f t="shared" si="710"/>
        <v>0.15760144749045299</v>
      </c>
      <c r="AP85" s="6">
        <f t="shared" si="575"/>
        <v>1075.64644331009</v>
      </c>
      <c r="AQ85" s="7">
        <f t="shared" si="576"/>
        <v>6.6441058510655196E-2</v>
      </c>
      <c r="AR85" s="33"/>
      <c r="AS85" s="34">
        <f t="shared" si="577"/>
        <v>934.08083630527199</v>
      </c>
      <c r="AT85" s="34">
        <f t="shared" ref="AT85:AX85" si="711">AT86+AT87+AT88+AT89</f>
        <v>97.060848824792998</v>
      </c>
      <c r="AU85" s="33"/>
      <c r="AV85" s="34">
        <f t="shared" si="711"/>
        <v>93.085381106143601</v>
      </c>
      <c r="AW85" s="33"/>
      <c r="AX85" s="34">
        <f t="shared" si="711"/>
        <v>83.982803018756798</v>
      </c>
      <c r="AY85" s="33"/>
      <c r="AZ85" s="34">
        <f t="shared" ref="AZ85:BD85" si="712">AZ86+AZ87+AZ88+AZ89</f>
        <v>79.333991679421302</v>
      </c>
      <c r="BA85" s="33"/>
      <c r="BB85" s="34">
        <f t="shared" si="712"/>
        <v>82.008818479048799</v>
      </c>
      <c r="BC85" s="33"/>
      <c r="BD85" s="34">
        <f t="shared" si="712"/>
        <v>86.651547275528301</v>
      </c>
      <c r="BE85" s="33"/>
      <c r="BF85" s="34">
        <f t="shared" ref="BF85:BJ85" si="713">BF86+BF87+BF88+BF89</f>
        <v>80.869054493074401</v>
      </c>
      <c r="BG85" s="33"/>
      <c r="BH85" s="34">
        <f t="shared" si="713"/>
        <v>90.462810232975002</v>
      </c>
      <c r="BI85" s="33"/>
      <c r="BJ85" s="34">
        <f t="shared" si="713"/>
        <v>78.353263292726794</v>
      </c>
      <c r="BK85" s="33"/>
      <c r="BL85" s="34">
        <f t="shared" ref="BL85:BP85" si="714">BL86+BL87+BL88+BL89</f>
        <v>83.347276279672201</v>
      </c>
      <c r="BM85" s="33"/>
      <c r="BN85" s="34">
        <f t="shared" si="714"/>
        <v>78.925041623132401</v>
      </c>
      <c r="BO85" s="33"/>
      <c r="BP85" s="34">
        <f t="shared" si="714"/>
        <v>74.551037651538707</v>
      </c>
      <c r="BQ85" s="33"/>
      <c r="BR85" s="34">
        <f t="shared" si="578"/>
        <v>1008.63187395681</v>
      </c>
      <c r="BS85" s="33"/>
      <c r="BT85" s="35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</row>
    <row r="86" spans="1:85" s="23" customFormat="1" ht="27" customHeight="1">
      <c r="A86" s="468"/>
      <c r="B86" s="30" t="s">
        <v>2777</v>
      </c>
      <c r="C86" s="38">
        <f>[1]班线包车!C54</f>
        <v>3.0068000000000001</v>
      </c>
      <c r="D86" s="7">
        <f t="shared" ref="D86:H86" si="715">C86/R86-1</f>
        <v>-0.50232550441100998</v>
      </c>
      <c r="E86" s="38">
        <f>[1]班线包车!E54</f>
        <v>3.7153999999999998</v>
      </c>
      <c r="F86" s="7">
        <f t="shared" si="715"/>
        <v>-0.38368389622453702</v>
      </c>
      <c r="G86" s="38">
        <f>[1]班线包车!G54</f>
        <v>3.4622999999999999</v>
      </c>
      <c r="H86" s="7">
        <f t="shared" si="715"/>
        <v>-0.44355694127479001</v>
      </c>
      <c r="I86" s="38">
        <f>[1]班线包车!I54</f>
        <v>4.4253</v>
      </c>
      <c r="J86" s="7">
        <f t="shared" ref="J86:N86" si="716">I86/X86-1</f>
        <v>-0.31556236080178202</v>
      </c>
      <c r="K86" s="38">
        <f>[1]班线包车!K54</f>
        <v>4.3403</v>
      </c>
      <c r="L86" s="7">
        <f t="shared" si="716"/>
        <v>-0.261351259360109</v>
      </c>
      <c r="M86" s="38">
        <f>[1]班线包车!M54</f>
        <v>4.3662000000000001</v>
      </c>
      <c r="N86" s="7">
        <f t="shared" si="716"/>
        <v>-0.195066644543996</v>
      </c>
      <c r="O86" s="31">
        <f t="shared" si="569"/>
        <v>23.316299999999998</v>
      </c>
      <c r="P86" s="32">
        <f t="shared" si="570"/>
        <v>-0.35337038454498598</v>
      </c>
      <c r="Q86" s="7"/>
      <c r="R86" s="38">
        <f>[1]班线包车!R54</f>
        <v>6.0416999999999996</v>
      </c>
      <c r="S86" s="7">
        <f t="shared" ref="S86:W86" si="717">R86/AT86-1</f>
        <v>-0.655104895104895</v>
      </c>
      <c r="T86" s="38">
        <f>[1]班线包车!T54</f>
        <v>6.0284000000000004</v>
      </c>
      <c r="U86" s="7">
        <f t="shared" si="717"/>
        <v>-0.69779880992365295</v>
      </c>
      <c r="V86" s="38">
        <f>[1]班线包车!V54</f>
        <v>6.2222</v>
      </c>
      <c r="W86" s="7">
        <f t="shared" si="717"/>
        <v>-0.63193791296220703</v>
      </c>
      <c r="X86" s="38">
        <f>[1]班线包车!X54</f>
        <v>6.4656000000000002</v>
      </c>
      <c r="Y86" s="7">
        <f t="shared" ref="Y86:AC86" si="718">X86/AZ86-1</f>
        <v>-0.43650482390775702</v>
      </c>
      <c r="Z86" s="38">
        <f>[1]班线包车!Z54</f>
        <v>5.8760000000000003</v>
      </c>
      <c r="AA86" s="7">
        <f t="shared" si="718"/>
        <v>-0.49058942860362897</v>
      </c>
      <c r="AB86" s="38">
        <f>[1]班线包车!AB54</f>
        <v>5.4242999999999997</v>
      </c>
      <c r="AC86" s="7">
        <f t="shared" si="718"/>
        <v>-0.45717373682788398</v>
      </c>
      <c r="AD86" s="38">
        <f>[1]班线包车!AD54</f>
        <v>5.367</v>
      </c>
      <c r="AE86" s="7">
        <f t="shared" ref="AE86:AI86" si="719">AD86/BF86-1</f>
        <v>-0.46739044140997099</v>
      </c>
      <c r="AF86" s="38">
        <f>[1]班线包车!AF54</f>
        <v>5.3440000000000003</v>
      </c>
      <c r="AG86" s="7">
        <f t="shared" si="719"/>
        <v>-0.471377840206542</v>
      </c>
      <c r="AH86" s="38">
        <f>[1]班线包车!AH54</f>
        <v>5.0092999999999996</v>
      </c>
      <c r="AI86" s="7">
        <f t="shared" si="719"/>
        <v>-0.44665127531012799</v>
      </c>
      <c r="AJ86" s="38">
        <f>[1]班线包车!AJ54</f>
        <v>4.5789</v>
      </c>
      <c r="AK86" s="7">
        <f t="shared" ref="AK86:AO86" si="720">AJ86/BL86-1</f>
        <v>-0.489668316169587</v>
      </c>
      <c r="AL86" s="38">
        <f>[1]班线包车!AL54</f>
        <v>4.2378999999999998</v>
      </c>
      <c r="AM86" s="7">
        <f t="shared" si="720"/>
        <v>-0.51291305097408202</v>
      </c>
      <c r="AN86" s="38">
        <f>[1]班线包车!AN54</f>
        <v>3.6480999999999999</v>
      </c>
      <c r="AO86" s="7">
        <f t="shared" si="720"/>
        <v>-0.31960012682544697</v>
      </c>
      <c r="AP86" s="6">
        <f t="shared" si="575"/>
        <v>64.243399999999994</v>
      </c>
      <c r="AQ86" s="7">
        <f t="shared" si="576"/>
        <v>-0.53995597445544496</v>
      </c>
      <c r="AR86" s="33"/>
      <c r="AS86" s="34">
        <f t="shared" si="577"/>
        <v>134.28450000000001</v>
      </c>
      <c r="AT86" s="39">
        <v>17.517499999999998</v>
      </c>
      <c r="AU86" s="7"/>
      <c r="AV86" s="38">
        <v>19.9483</v>
      </c>
      <c r="AW86" s="7"/>
      <c r="AX86" s="38">
        <v>16.9053</v>
      </c>
      <c r="AY86" s="7"/>
      <c r="AZ86" s="39">
        <v>11.4741</v>
      </c>
      <c r="BA86" s="7"/>
      <c r="BB86" s="39">
        <v>11.5349</v>
      </c>
      <c r="BC86" s="7"/>
      <c r="BD86" s="39">
        <v>9.9926999999999992</v>
      </c>
      <c r="BE86" s="7"/>
      <c r="BF86" s="39">
        <v>10.0768</v>
      </c>
      <c r="BG86" s="7"/>
      <c r="BH86" s="39">
        <v>10.109299999999999</v>
      </c>
      <c r="BI86" s="7"/>
      <c r="BJ86" s="39">
        <v>9.0526999999999997</v>
      </c>
      <c r="BK86" s="7"/>
      <c r="BL86" s="39">
        <v>8.9724000000000004</v>
      </c>
      <c r="BM86" s="7"/>
      <c r="BN86" s="39">
        <v>8.7004999999999999</v>
      </c>
      <c r="BO86" s="7"/>
      <c r="BP86" s="39">
        <v>5.3616999999999999</v>
      </c>
      <c r="BQ86" s="7"/>
      <c r="BR86" s="6">
        <f t="shared" si="578"/>
        <v>139.64619999999999</v>
      </c>
      <c r="BS86" s="7"/>
      <c r="BT86" s="36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6"/>
    </row>
    <row r="87" spans="1:85" s="23" customFormat="1" ht="27" customHeight="1">
      <c r="A87" s="468"/>
      <c r="B87" s="30" t="s">
        <v>2778</v>
      </c>
      <c r="C87" s="38">
        <f>[1]公交!C69-[1]公交!C71</f>
        <v>54.9</v>
      </c>
      <c r="D87" s="7">
        <f t="shared" ref="D87:H87" si="721">C87/R87-1</f>
        <v>0.139240506329114</v>
      </c>
      <c r="E87" s="38">
        <f>[1]公交!E69-[1]公交!E71</f>
        <v>66.099999999999994</v>
      </c>
      <c r="F87" s="7">
        <f t="shared" si="721"/>
        <v>-0.108924238339175</v>
      </c>
      <c r="G87" s="38">
        <f>[1]公交!G69-[1]公交!G71</f>
        <v>60.75</v>
      </c>
      <c r="H87" s="7">
        <f t="shared" si="721"/>
        <v>-0.11145239139973701</v>
      </c>
      <c r="I87" s="38">
        <f>[1]公交!I69-[1]公交!I71</f>
        <v>62.15</v>
      </c>
      <c r="J87" s="7">
        <f t="shared" ref="J87:N87" si="722">I87/X87-1</f>
        <v>-6.4710308502633304E-2</v>
      </c>
      <c r="K87" s="38">
        <f>[1]公交!K69-[1]公交!K71</f>
        <v>64.48</v>
      </c>
      <c r="L87" s="7">
        <f t="shared" si="722"/>
        <v>-6.8477318694019407E-2</v>
      </c>
      <c r="M87" s="38">
        <f>[1]公交!M69-[1]公交!M71</f>
        <v>63.16</v>
      </c>
      <c r="N87" s="7">
        <f t="shared" si="722"/>
        <v>3.9328616093467203E-2</v>
      </c>
      <c r="O87" s="31">
        <f t="shared" si="569"/>
        <v>371.54</v>
      </c>
      <c r="P87" s="32">
        <f t="shared" si="570"/>
        <v>-4.0394648483909397E-2</v>
      </c>
      <c r="Q87" s="7"/>
      <c r="R87" s="38">
        <f>[1]公交!R69-[1]公交!R71</f>
        <v>48.19</v>
      </c>
      <c r="S87" s="7">
        <f t="shared" ref="S87:W87" si="723">R87/AT87-1</f>
        <v>1.15449202350968E-2</v>
      </c>
      <c r="T87" s="38">
        <f>[1]公交!T69-[1]公交!T71</f>
        <v>74.180000000000007</v>
      </c>
      <c r="U87" s="7">
        <f t="shared" si="723"/>
        <v>0.69129046967624297</v>
      </c>
      <c r="V87" s="38">
        <f>[1]公交!V69-[1]公交!V71</f>
        <v>68.37</v>
      </c>
      <c r="W87" s="7">
        <f t="shared" si="723"/>
        <v>0.77170251360455999</v>
      </c>
      <c r="X87" s="38">
        <f>[1]公交!X69-[1]公交!X71</f>
        <v>66.45</v>
      </c>
      <c r="Y87" s="7">
        <f t="shared" ref="Y87:AC87" si="724">X87/AZ87-1</f>
        <v>0.68142712550607198</v>
      </c>
      <c r="Z87" s="38">
        <f>[1]公交!Z69-[1]公交!Z71</f>
        <v>69.22</v>
      </c>
      <c r="AA87" s="7">
        <f t="shared" si="724"/>
        <v>0.69118006352308803</v>
      </c>
      <c r="AB87" s="38">
        <f>[1]公交!AB69-[1]公交!AB71</f>
        <v>60.77</v>
      </c>
      <c r="AC87" s="7">
        <f t="shared" si="724"/>
        <v>0.46610373944511402</v>
      </c>
      <c r="AD87" s="38">
        <f>[1]公交!AD69-[1]公交!AD71</f>
        <v>56.03</v>
      </c>
      <c r="AE87" s="7">
        <f t="shared" ref="AE87:AI87" si="725">AD87/BF87-1</f>
        <v>0.36259727626459198</v>
      </c>
      <c r="AF87" s="38">
        <f>[1]公交!AF69-[1]公交!AF71</f>
        <v>54.69</v>
      </c>
      <c r="AG87" s="7">
        <f t="shared" si="725"/>
        <v>0.348705302096178</v>
      </c>
      <c r="AH87" s="38">
        <f>[1]公交!AH69-[1]公交!AH71</f>
        <v>52.76</v>
      </c>
      <c r="AI87" s="7">
        <f t="shared" si="725"/>
        <v>0.282450170150705</v>
      </c>
      <c r="AJ87" s="38">
        <f>[1]公交!AJ69-[1]公交!AJ71</f>
        <v>56.11</v>
      </c>
      <c r="AK87" s="7">
        <f t="shared" ref="AK87:AO87" si="726">AJ87/BL87-1</f>
        <v>0.26888285843509702</v>
      </c>
      <c r="AL87" s="38">
        <f>[1]公交!AL69-[1]公交!AL71</f>
        <v>50.73</v>
      </c>
      <c r="AM87" s="7">
        <f t="shared" si="726"/>
        <v>0.20127871181624399</v>
      </c>
      <c r="AN87" s="38">
        <f>[1]公交!AN69-[1]公交!AN71</f>
        <v>50.42</v>
      </c>
      <c r="AO87" s="7">
        <f t="shared" si="726"/>
        <v>0.170924291686019</v>
      </c>
      <c r="AP87" s="6">
        <f t="shared" si="575"/>
        <v>707.92</v>
      </c>
      <c r="AQ87" s="7">
        <f t="shared" si="576"/>
        <v>0.40373976324086402</v>
      </c>
      <c r="AR87" s="33"/>
      <c r="AS87" s="34">
        <f t="shared" si="577"/>
        <v>461.25</v>
      </c>
      <c r="AT87" s="38">
        <v>47.64</v>
      </c>
      <c r="AU87" s="7"/>
      <c r="AV87" s="38">
        <v>43.86</v>
      </c>
      <c r="AW87" s="7"/>
      <c r="AX87" s="38">
        <v>38.590000000000003</v>
      </c>
      <c r="AY87" s="7"/>
      <c r="AZ87" s="38">
        <v>39.520000000000003</v>
      </c>
      <c r="BA87" s="7"/>
      <c r="BB87" s="38">
        <v>40.93</v>
      </c>
      <c r="BC87" s="7"/>
      <c r="BD87" s="38">
        <v>41.45</v>
      </c>
      <c r="BE87" s="7"/>
      <c r="BF87" s="38">
        <v>41.12</v>
      </c>
      <c r="BG87" s="7"/>
      <c r="BH87" s="38">
        <v>40.549999999999997</v>
      </c>
      <c r="BI87" s="7"/>
      <c r="BJ87" s="38">
        <v>41.14</v>
      </c>
      <c r="BK87" s="7"/>
      <c r="BL87" s="6">
        <v>44.22</v>
      </c>
      <c r="BM87" s="7"/>
      <c r="BN87" s="6">
        <v>42.23</v>
      </c>
      <c r="BO87" s="7"/>
      <c r="BP87" s="6">
        <v>43.06</v>
      </c>
      <c r="BQ87" s="7"/>
      <c r="BR87" s="6">
        <f t="shared" si="578"/>
        <v>504.31</v>
      </c>
      <c r="BS87" s="7"/>
      <c r="BT87" s="36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6"/>
    </row>
    <row r="88" spans="1:85" s="23" customFormat="1" ht="27" customHeight="1">
      <c r="A88" s="469"/>
      <c r="B88" s="30" t="s">
        <v>2779</v>
      </c>
      <c r="C88" s="38">
        <f>[1]出租!C69-[1]出租!C71</f>
        <v>20.7</v>
      </c>
      <c r="D88" s="7">
        <f t="shared" ref="D88:H88" si="727">C88/R88-1</f>
        <v>-1.00430416068867E-2</v>
      </c>
      <c r="E88" s="38">
        <f>[1]出租!E69-[1]出租!E71</f>
        <v>21.66</v>
      </c>
      <c r="F88" s="7">
        <f t="shared" si="727"/>
        <v>6.17647058823525E-2</v>
      </c>
      <c r="G88" s="38">
        <f>[1]出租!G69-[1]出租!G71</f>
        <v>20.37</v>
      </c>
      <c r="H88" s="7">
        <f t="shared" si="727"/>
        <v>-2.7684964200477599E-2</v>
      </c>
      <c r="I88" s="38">
        <f>[1]出租!I69-[1]出租!I71</f>
        <v>20.05</v>
      </c>
      <c r="J88" s="7">
        <f t="shared" ref="J88:N88" si="728">I88/X88-1</f>
        <v>-1.23152709359606E-2</v>
      </c>
      <c r="K88" s="38">
        <f>[1]出租!K69-[1]出租!K71</f>
        <v>20.6</v>
      </c>
      <c r="L88" s="7">
        <f t="shared" si="728"/>
        <v>-2.2306597057427501E-2</v>
      </c>
      <c r="M88" s="38">
        <f>[1]出租!M69-[1]出租!M71</f>
        <v>17.43</v>
      </c>
      <c r="N88" s="7">
        <f t="shared" si="728"/>
        <v>-8.1180811808118397E-2</v>
      </c>
      <c r="O88" s="31">
        <f t="shared" si="569"/>
        <v>120.81</v>
      </c>
      <c r="P88" s="32">
        <f t="shared" si="570"/>
        <v>-1.4600326264274001E-2</v>
      </c>
      <c r="Q88" s="7"/>
      <c r="R88" s="38">
        <f>[1]出租!R69-[1]出租!R71</f>
        <v>20.91</v>
      </c>
      <c r="S88" s="7">
        <f t="shared" ref="S88:W88" si="729">R88/AT88-1</f>
        <v>-3.3733826247689599E-2</v>
      </c>
      <c r="T88" s="38">
        <f>[1]出租!T69-[1]出租!T71</f>
        <v>20.399999999999999</v>
      </c>
      <c r="U88" s="7">
        <f t="shared" si="729"/>
        <v>-0.157372986369269</v>
      </c>
      <c r="V88" s="38">
        <f>[1]出租!V69-[1]出租!V71</f>
        <v>20.95</v>
      </c>
      <c r="W88" s="7">
        <f t="shared" si="729"/>
        <v>-5.2231718898383397E-3</v>
      </c>
      <c r="X88" s="38">
        <f>[1]出租!X69-[1]出租!X71</f>
        <v>20.3</v>
      </c>
      <c r="Y88" s="7">
        <f t="shared" ref="Y88:AC88" si="730">X88/AZ88-1</f>
        <v>-3.43642611683836E-3</v>
      </c>
      <c r="Z88" s="38">
        <f>[1]出租!Z69-[1]出租!Z71</f>
        <v>21.07</v>
      </c>
      <c r="AA88" s="7">
        <f t="shared" si="730"/>
        <v>4.7483380816726301E-4</v>
      </c>
      <c r="AB88" s="38">
        <f>[1]出租!AB69-[1]出租!AB71</f>
        <v>18.97</v>
      </c>
      <c r="AC88" s="7">
        <f t="shared" si="730"/>
        <v>4.2307692307692601E-2</v>
      </c>
      <c r="AD88" s="38">
        <f>[1]出租!AD69-[1]出租!AD71</f>
        <v>19.350000000000001</v>
      </c>
      <c r="AE88" s="7">
        <f t="shared" ref="AE88:AI88" si="731">AD88/BF88-1</f>
        <v>2.00316288877171E-2</v>
      </c>
      <c r="AF88" s="38">
        <f>[1]出租!AF69-[1]出租!AF71</f>
        <v>19.34</v>
      </c>
      <c r="AG88" s="7">
        <f t="shared" si="731"/>
        <v>2.76301806588732E-2</v>
      </c>
      <c r="AH88" s="38">
        <f>[1]出租!AH69-[1]出租!AH71</f>
        <v>18.690000000000001</v>
      </c>
      <c r="AI88" s="7">
        <f t="shared" si="731"/>
        <v>-1.7350157728706701E-2</v>
      </c>
      <c r="AJ88" s="38">
        <f>[1]出租!AJ69-[1]出租!AJ71</f>
        <v>20.46</v>
      </c>
      <c r="AK88" s="7">
        <f t="shared" ref="AK88:AO88" si="732">AJ88/BL88-1</f>
        <v>-9.2009685230023397E-3</v>
      </c>
      <c r="AL88" s="38">
        <f>[1]出租!AL69-[1]出租!AL71</f>
        <v>18.350000000000001</v>
      </c>
      <c r="AM88" s="7">
        <f t="shared" si="732"/>
        <v>-1.2378902045209301E-2</v>
      </c>
      <c r="AN88" s="38">
        <f>[1]出租!AN69-[1]出租!AN71</f>
        <v>17.46</v>
      </c>
      <c r="AO88" s="7">
        <f t="shared" si="732"/>
        <v>8.7173100871730705E-2</v>
      </c>
      <c r="AP88" s="6">
        <f t="shared" si="575"/>
        <v>236.25</v>
      </c>
      <c r="AQ88" s="7">
        <f t="shared" si="576"/>
        <v>-1.00150854844117E-2</v>
      </c>
      <c r="AR88" s="33"/>
      <c r="AS88" s="34">
        <f t="shared" si="577"/>
        <v>222.58</v>
      </c>
      <c r="AT88" s="38">
        <v>21.64</v>
      </c>
      <c r="AU88" s="7"/>
      <c r="AV88" s="38">
        <v>24.21</v>
      </c>
      <c r="AW88" s="7"/>
      <c r="AX88" s="38">
        <v>21.06</v>
      </c>
      <c r="AY88" s="7"/>
      <c r="AZ88" s="38">
        <v>20.37</v>
      </c>
      <c r="BA88" s="7"/>
      <c r="BB88" s="38">
        <v>21.06</v>
      </c>
      <c r="BC88" s="7"/>
      <c r="BD88" s="38">
        <v>18.2</v>
      </c>
      <c r="BE88" s="7"/>
      <c r="BF88" s="38">
        <v>18.97</v>
      </c>
      <c r="BG88" s="7"/>
      <c r="BH88" s="38">
        <v>18.82</v>
      </c>
      <c r="BI88" s="7"/>
      <c r="BJ88" s="38">
        <v>19.02</v>
      </c>
      <c r="BK88" s="7"/>
      <c r="BL88" s="6">
        <v>20.65</v>
      </c>
      <c r="BM88" s="7"/>
      <c r="BN88" s="6">
        <v>18.579999999999998</v>
      </c>
      <c r="BO88" s="7"/>
      <c r="BP88" s="6">
        <v>16.059999999999999</v>
      </c>
      <c r="BQ88" s="7"/>
      <c r="BR88" s="6">
        <f t="shared" si="578"/>
        <v>238.64</v>
      </c>
      <c r="BS88" s="7"/>
      <c r="BT88" s="36"/>
      <c r="BU88" s="42"/>
      <c r="BV88" s="42"/>
      <c r="BW88" s="42"/>
      <c r="BX88" s="42"/>
      <c r="BY88" s="42"/>
      <c r="BZ88" s="42"/>
      <c r="CA88" s="8"/>
      <c r="CB88" s="42"/>
      <c r="CC88" s="8"/>
      <c r="CD88" s="8"/>
      <c r="CE88" s="8"/>
      <c r="CF88" s="8"/>
      <c r="CG88" s="6"/>
    </row>
    <row r="89" spans="1:85" s="23" customFormat="1" ht="27" customHeight="1">
      <c r="A89" s="471"/>
      <c r="B89" s="30" t="s">
        <v>2780</v>
      </c>
      <c r="C89" s="41">
        <f>[1]网约车!C69-[1]网约车!C71</f>
        <v>17.652222792809798</v>
      </c>
      <c r="D89" s="7">
        <f t="shared" ref="D89:H89" si="733">C89/R89-1</f>
        <v>9.0887834378694201</v>
      </c>
      <c r="E89" s="41">
        <f>[1]网约车!E69-[1]网约车!E71</f>
        <v>16.262516705382598</v>
      </c>
      <c r="F89" s="7">
        <f t="shared" si="733"/>
        <v>6.3798656568004999</v>
      </c>
      <c r="G89" s="41">
        <f>[1]网约车!G69-[1]网约车!G71</f>
        <v>15.6731475967885</v>
      </c>
      <c r="H89" s="7">
        <f t="shared" si="733"/>
        <v>2.2718903991224799</v>
      </c>
      <c r="I89" s="41">
        <f>[1]网约车!I69-[1]网约车!I71</f>
        <v>15.324207548101</v>
      </c>
      <c r="J89" s="7">
        <f t="shared" ref="J89:N89" si="734">I89/X89-1</f>
        <v>3.8952956908669201</v>
      </c>
      <c r="K89" s="41">
        <f>[1]网约车!K69-[1]网约车!K71</f>
        <v>16.509412106815901</v>
      </c>
      <c r="L89" s="7">
        <f t="shared" si="734"/>
        <v>3.1788903321708499</v>
      </c>
      <c r="M89" s="41">
        <f>[1]网约车!M69-[1]网约车!M71</f>
        <v>16.8204214972972</v>
      </c>
      <c r="N89" s="7">
        <f t="shared" si="734"/>
        <v>2.9372877124053902</v>
      </c>
      <c r="O89" s="31">
        <f t="shared" si="569"/>
        <v>98.241928247195005</v>
      </c>
      <c r="P89" s="32">
        <f t="shared" si="570"/>
        <v>3.8884581901680701</v>
      </c>
      <c r="Q89" s="7"/>
      <c r="R89" s="41">
        <f>[1]网约车!R69-[1]网约车!R71</f>
        <v>1.7496879481573699</v>
      </c>
      <c r="S89" s="7">
        <f t="shared" ref="S89:W89" si="735">R89/AT89-1</f>
        <v>-0.829520756039132</v>
      </c>
      <c r="T89" s="41">
        <f>[1]网约车!T69-[1]网约车!T71</f>
        <v>2.2036331637550601</v>
      </c>
      <c r="U89" s="7">
        <f t="shared" si="735"/>
        <v>-0.56510797486875097</v>
      </c>
      <c r="V89" s="41">
        <f>[1]网约车!V69-[1]网约车!V71</f>
        <v>4.7902422406912004</v>
      </c>
      <c r="W89" s="7">
        <f t="shared" si="735"/>
        <v>-0.35506694125948801</v>
      </c>
      <c r="X89" s="41">
        <f>[1]网约车!X69-[1]网约车!X71</f>
        <v>3.1303946719073901</v>
      </c>
      <c r="Y89" s="7">
        <f t="shared" ref="Y89:AC89" si="736">X89/AZ89-1</f>
        <v>-0.60722243189449499</v>
      </c>
      <c r="Z89" s="41">
        <f>[1]网约车!Z69-[1]网约车!Z71</f>
        <v>3.9506689083749098</v>
      </c>
      <c r="AA89" s="7">
        <f t="shared" si="736"/>
        <v>-0.53433440949118405</v>
      </c>
      <c r="AB89" s="41">
        <f>[1]网约车!AB69-[1]网约车!AB71</f>
        <v>4.2720834051066001</v>
      </c>
      <c r="AC89" s="7">
        <f t="shared" si="736"/>
        <v>-0.74883169118385196</v>
      </c>
      <c r="AD89" s="41">
        <f>[1]网约车!AD69-[1]网约车!AD71</f>
        <v>5.4638944094484003</v>
      </c>
      <c r="AE89" s="7">
        <f t="shared" ref="AE89:AI89" si="737">AD89/BF89-1</f>
        <v>-0.48946323291188998</v>
      </c>
      <c r="AF89" s="41">
        <f>[1]网约车!AF69-[1]网约车!AF71</f>
        <v>5.8215733561869003</v>
      </c>
      <c r="AG89" s="7">
        <f t="shared" si="737"/>
        <v>-0.72256437118712102</v>
      </c>
      <c r="AH89" s="41">
        <f>[1]网约车!AH69-[1]网约车!AH71</f>
        <v>4.9531652709919003</v>
      </c>
      <c r="AI89" s="7">
        <f t="shared" si="737"/>
        <v>-0.45811159418006703</v>
      </c>
      <c r="AJ89" s="41">
        <f>[1]网约车!AJ69-[1]网约车!AJ71</f>
        <v>6.8045820794609</v>
      </c>
      <c r="AK89" s="7">
        <f t="shared" ref="AK89:AO89" si="738">AJ89/BL89-1</f>
        <v>-0.284095670554528</v>
      </c>
      <c r="AL89" s="41">
        <f>[1]网约车!AL69-[1]网约车!AL71</f>
        <v>9.3208287586703999</v>
      </c>
      <c r="AM89" s="7">
        <f t="shared" si="738"/>
        <v>-9.9540549304808507E-3</v>
      </c>
      <c r="AN89" s="41">
        <f>[1]网约车!AN69-[1]网约车!AN71</f>
        <v>14.7722890973365</v>
      </c>
      <c r="AO89" s="7">
        <f t="shared" si="738"/>
        <v>0.46705668322475402</v>
      </c>
      <c r="AP89" s="6">
        <f t="shared" si="575"/>
        <v>67.233043310087496</v>
      </c>
      <c r="AQ89" s="7">
        <f t="shared" si="576"/>
        <v>-0.46655545053754899</v>
      </c>
      <c r="AR89" s="33"/>
      <c r="AS89" s="34">
        <f t="shared" si="577"/>
        <v>115.96633630527199</v>
      </c>
      <c r="AT89" s="41">
        <v>10.263348824793001</v>
      </c>
      <c r="AU89" s="7"/>
      <c r="AV89" s="41">
        <v>5.0670811061435499</v>
      </c>
      <c r="AW89" s="7"/>
      <c r="AX89" s="41">
        <v>7.4275030187567896</v>
      </c>
      <c r="AY89" s="7"/>
      <c r="AZ89" s="41">
        <v>7.9698916794212904</v>
      </c>
      <c r="BA89" s="7"/>
      <c r="BB89" s="41">
        <v>8.4839184790487892</v>
      </c>
      <c r="BC89" s="7"/>
      <c r="BD89" s="41">
        <v>17.0088472755283</v>
      </c>
      <c r="BE89" s="7"/>
      <c r="BF89" s="41">
        <v>10.702254493074401</v>
      </c>
      <c r="BG89" s="7"/>
      <c r="BH89" s="41">
        <v>20.983510232975</v>
      </c>
      <c r="BI89" s="7"/>
      <c r="BJ89" s="41">
        <v>9.1405632927267604</v>
      </c>
      <c r="BK89" s="7"/>
      <c r="BL89" s="41">
        <v>9.5048762796721995</v>
      </c>
      <c r="BM89" s="7"/>
      <c r="BN89" s="41">
        <v>9.4145416231323598</v>
      </c>
      <c r="BO89" s="7"/>
      <c r="BP89" s="41">
        <v>10.069337651538699</v>
      </c>
      <c r="BQ89" s="7"/>
      <c r="BR89" s="6">
        <f t="shared" si="578"/>
        <v>126.035673956811</v>
      </c>
      <c r="BS89" s="7"/>
      <c r="BT89" s="36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6"/>
    </row>
    <row r="90" spans="1:85" s="22" customFormat="1" ht="27" customHeight="1">
      <c r="A90" s="472" t="s">
        <v>2745</v>
      </c>
      <c r="B90" s="30" t="s">
        <v>2776</v>
      </c>
      <c r="C90" s="6">
        <f t="shared" ref="C90:G90" si="739">C91+C92+C93+C94</f>
        <v>9.3714588900758002</v>
      </c>
      <c r="D90" s="7">
        <f t="shared" ref="D90:H90" si="740">C90/R90-1</f>
        <v>-0.217158043895846</v>
      </c>
      <c r="E90" s="6">
        <f t="shared" si="739"/>
        <v>18.713216279917901</v>
      </c>
      <c r="F90" s="7">
        <f t="shared" si="740"/>
        <v>0.81997660176417897</v>
      </c>
      <c r="G90" s="6">
        <f t="shared" si="739"/>
        <v>5.7874623847015396</v>
      </c>
      <c r="H90" s="7">
        <f t="shared" si="740"/>
        <v>-8.47893393296658E-2</v>
      </c>
      <c r="I90" s="6">
        <f t="shared" ref="I90:M90" si="741">I91+I92+I93+I94</f>
        <v>8.2354266226063899</v>
      </c>
      <c r="J90" s="7">
        <f t="shared" ref="J90:N90" si="742">I90/X90-1</f>
        <v>-0.29092490749146499</v>
      </c>
      <c r="K90" s="6">
        <f t="shared" si="741"/>
        <v>10.469229695954301</v>
      </c>
      <c r="L90" s="7">
        <f t="shared" si="742"/>
        <v>-0.21485289072344199</v>
      </c>
      <c r="M90" s="6">
        <f t="shared" si="741"/>
        <v>6.6996365440590999</v>
      </c>
      <c r="N90" s="7">
        <f t="shared" si="742"/>
        <v>-0.333766658727013</v>
      </c>
      <c r="O90" s="31">
        <f t="shared" si="569"/>
        <v>59.276430417315098</v>
      </c>
      <c r="P90" s="32">
        <f t="shared" si="570"/>
        <v>-6.7705737008398895E-2</v>
      </c>
      <c r="Q90" s="7"/>
      <c r="R90" s="6">
        <f t="shared" ref="R90:V90" si="743">R91+R92+R93+R94</f>
        <v>11.9710738764096</v>
      </c>
      <c r="S90" s="7">
        <f t="shared" ref="S90:W90" si="744">R90/AT90-1</f>
        <v>0.42408241920844097</v>
      </c>
      <c r="T90" s="6">
        <f t="shared" si="743"/>
        <v>10.282119155696</v>
      </c>
      <c r="U90" s="7">
        <f t="shared" si="744"/>
        <v>-6.0084197301757403E-4</v>
      </c>
      <c r="V90" s="6">
        <f t="shared" si="743"/>
        <v>6.3236396093360501</v>
      </c>
      <c r="W90" s="7">
        <f t="shared" si="744"/>
        <v>0.27592150632797302</v>
      </c>
      <c r="X90" s="6">
        <f t="shared" ref="X90:AB90" si="745">X91+X92+X93+X94</f>
        <v>11.614322248256499</v>
      </c>
      <c r="Y90" s="7">
        <f t="shared" ref="Y90:AC90" si="746">X90/AZ90-1</f>
        <v>0.42445474217297202</v>
      </c>
      <c r="Z90" s="6">
        <f t="shared" si="745"/>
        <v>13.3340995238469</v>
      </c>
      <c r="AA90" s="7">
        <f t="shared" si="746"/>
        <v>0.21079984057439299</v>
      </c>
      <c r="AB90" s="6">
        <f t="shared" si="745"/>
        <v>10.055991090535899</v>
      </c>
      <c r="AC90" s="7">
        <f t="shared" si="746"/>
        <v>8.9425963912661596E-2</v>
      </c>
      <c r="AD90" s="6">
        <f t="shared" ref="AD90:AH90" si="747">AD91+AD92+AD93+AD94</f>
        <v>24.0662810266181</v>
      </c>
      <c r="AE90" s="7">
        <f t="shared" ref="AE90:AI90" si="748">AD90/BF90-1</f>
        <v>0.29339443990966801</v>
      </c>
      <c r="AF90" s="6">
        <f t="shared" si="747"/>
        <v>29.1862487436847</v>
      </c>
      <c r="AG90" s="7">
        <f t="shared" si="748"/>
        <v>-0.14480858586440701</v>
      </c>
      <c r="AH90" s="6">
        <f t="shared" si="747"/>
        <v>9.3494259727193896</v>
      </c>
      <c r="AI90" s="7">
        <f t="shared" si="748"/>
        <v>7.2062362376894104E-2</v>
      </c>
      <c r="AJ90" s="6">
        <f t="shared" ref="AJ90:AN90" si="749">AJ91+AJ92+AJ93+AJ94</f>
        <v>9.9189381335805393</v>
      </c>
      <c r="AK90" s="7">
        <f t="shared" ref="AK90:AO90" si="750">AJ90/BL90-1</f>
        <v>-0.249551617900514</v>
      </c>
      <c r="AL90" s="6">
        <f t="shared" si="749"/>
        <v>6.80424983746689</v>
      </c>
      <c r="AM90" s="7">
        <f t="shared" si="750"/>
        <v>0.26145080081889799</v>
      </c>
      <c r="AN90" s="6">
        <f t="shared" si="749"/>
        <v>5.8410233367296502</v>
      </c>
      <c r="AO90" s="7">
        <f t="shared" si="750"/>
        <v>9.4672262076701097E-2</v>
      </c>
      <c r="AP90" s="6">
        <f t="shared" si="575"/>
        <v>148.74741255487999</v>
      </c>
      <c r="AQ90" s="7">
        <f t="shared" si="576"/>
        <v>8.2186047678915797E-2</v>
      </c>
      <c r="AR90" s="33"/>
      <c r="AS90" s="34">
        <f t="shared" si="577"/>
        <v>132.11500395736601</v>
      </c>
      <c r="AT90" s="34">
        <f t="shared" ref="AT90:AX90" si="751">AT91+AT92+AT93+AT94</f>
        <v>8.4061664654659101</v>
      </c>
      <c r="AU90" s="33"/>
      <c r="AV90" s="34">
        <f t="shared" si="751"/>
        <v>10.2883007986468</v>
      </c>
      <c r="AW90" s="33"/>
      <c r="AX90" s="34">
        <f t="shared" si="751"/>
        <v>4.9561352935692096</v>
      </c>
      <c r="AY90" s="33"/>
      <c r="AZ90" s="34">
        <f t="shared" ref="AZ90:BD90" si="752">AZ91+AZ92+AZ93+AZ94</f>
        <v>8.1535214172821604</v>
      </c>
      <c r="BA90" s="33"/>
      <c r="BB90" s="34">
        <f t="shared" si="752"/>
        <v>11.0126373303133</v>
      </c>
      <c r="BC90" s="33"/>
      <c r="BD90" s="34">
        <f t="shared" si="752"/>
        <v>9.2305410589076509</v>
      </c>
      <c r="BE90" s="33"/>
      <c r="BF90" s="34">
        <f t="shared" ref="BF90:BJ90" si="753">BF91+BF92+BF93+BF94</f>
        <v>18.607070112578199</v>
      </c>
      <c r="BG90" s="33"/>
      <c r="BH90" s="34">
        <f t="shared" si="753"/>
        <v>34.128322924272403</v>
      </c>
      <c r="BI90" s="33"/>
      <c r="BJ90" s="34">
        <f t="shared" si="753"/>
        <v>8.7209721195608108</v>
      </c>
      <c r="BK90" s="33"/>
      <c r="BL90" s="34">
        <f t="shared" ref="BL90:BP90" si="754">BL91+BL92+BL93+BL94</f>
        <v>13.217348947879501</v>
      </c>
      <c r="BM90" s="33"/>
      <c r="BN90" s="34">
        <f t="shared" si="754"/>
        <v>5.3939874888895902</v>
      </c>
      <c r="BO90" s="33"/>
      <c r="BP90" s="34">
        <f t="shared" si="754"/>
        <v>5.3358649333533403</v>
      </c>
      <c r="BQ90" s="33"/>
      <c r="BR90" s="34">
        <f t="shared" si="578"/>
        <v>137.45086889071899</v>
      </c>
      <c r="BS90" s="33"/>
      <c r="BT90" s="35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</row>
    <row r="91" spans="1:85" s="23" customFormat="1" ht="27" customHeight="1">
      <c r="A91" s="468"/>
      <c r="B91" s="30" t="s">
        <v>2777</v>
      </c>
      <c r="C91" s="38">
        <f>[1]班线包车!C56</f>
        <v>5.8704999999999998</v>
      </c>
      <c r="D91" s="7">
        <f t="shared" ref="D91:H91" si="755">C91/R91-1</f>
        <v>-0.36482260909081099</v>
      </c>
      <c r="E91" s="38">
        <f>[1]班线包车!E56</f>
        <v>15.487399999999999</v>
      </c>
      <c r="F91" s="7">
        <f t="shared" si="755"/>
        <v>1.02937784999214</v>
      </c>
      <c r="G91" s="38">
        <f>[1]班线包车!G56</f>
        <v>2.5430000000000001</v>
      </c>
      <c r="H91" s="7">
        <f t="shared" si="755"/>
        <v>-0.23612988495389101</v>
      </c>
      <c r="I91" s="38">
        <f>[1]班线包车!I56</f>
        <v>4.9911000000000003</v>
      </c>
      <c r="J91" s="7">
        <f t="shared" ref="J91:N91" si="756">I91/X91-1</f>
        <v>-0.425273194154969</v>
      </c>
      <c r="K91" s="38">
        <f>[1]班线包车!K56</f>
        <v>7.1112000000000002</v>
      </c>
      <c r="L91" s="7">
        <f t="shared" si="756"/>
        <v>-0.30315145813734701</v>
      </c>
      <c r="M91" s="38">
        <f>[1]班线包车!M56</f>
        <v>3.1459999999999999</v>
      </c>
      <c r="N91" s="7">
        <f t="shared" si="756"/>
        <v>-0.54808590102707799</v>
      </c>
      <c r="O91" s="31">
        <f t="shared" si="569"/>
        <v>39.1492</v>
      </c>
      <c r="P91" s="32">
        <f t="shared" si="570"/>
        <v>-0.14992096166206301</v>
      </c>
      <c r="Q91" s="7"/>
      <c r="R91" s="38">
        <f>[1]班线包车!R56</f>
        <v>9.2423000000000002</v>
      </c>
      <c r="S91" s="7">
        <f t="shared" ref="S91:W91" si="757">R91/AT91-1</f>
        <v>0.55573323458120105</v>
      </c>
      <c r="T91" s="38">
        <f>[1]班线包车!T56</f>
        <v>7.6315999999999997</v>
      </c>
      <c r="U91" s="7">
        <f t="shared" si="757"/>
        <v>-2.4591002044989801E-2</v>
      </c>
      <c r="V91" s="38">
        <f>[1]班线包车!V56</f>
        <v>3.3290999999999999</v>
      </c>
      <c r="W91" s="7">
        <f t="shared" si="757"/>
        <v>0.34118926758520701</v>
      </c>
      <c r="X91" s="38">
        <f>[1]班线包车!X56</f>
        <v>8.6843000000000004</v>
      </c>
      <c r="Y91" s="7">
        <f t="shared" ref="Y91:AC91" si="758">X91/AZ91-1</f>
        <v>0.602358064099489</v>
      </c>
      <c r="Z91" s="38">
        <f>[1]班线包车!Z56</f>
        <v>10.204800000000001</v>
      </c>
      <c r="AA91" s="7">
        <f t="shared" si="758"/>
        <v>0.250818165103879</v>
      </c>
      <c r="AB91" s="38">
        <f>[1]班线包车!AB56</f>
        <v>6.9615</v>
      </c>
      <c r="AC91" s="7">
        <f t="shared" si="758"/>
        <v>6.5590081126587901E-2</v>
      </c>
      <c r="AD91" s="38">
        <f>[1]班线包车!AD56</f>
        <v>20.731000000000002</v>
      </c>
      <c r="AE91" s="7">
        <f t="shared" ref="AE91:AI91" si="759">AD91/BF91-1</f>
        <v>0.36242056216031499</v>
      </c>
      <c r="AF91" s="38">
        <f>[1]班线包车!AF56</f>
        <v>26.020299999999999</v>
      </c>
      <c r="AG91" s="7">
        <f t="shared" si="759"/>
        <v>-0.162575068068152</v>
      </c>
      <c r="AH91" s="38">
        <f>[1]班线包车!AH56</f>
        <v>6.3018000000000001</v>
      </c>
      <c r="AI91" s="7">
        <f t="shared" si="759"/>
        <v>3.4506533587235003E-2</v>
      </c>
      <c r="AJ91" s="38">
        <f>[1]班线包车!AJ56</f>
        <v>6.5631000000000004</v>
      </c>
      <c r="AK91" s="7">
        <f t="shared" ref="AK91:AO91" si="760">AJ91/BL91-1</f>
        <v>-0.38339330508554198</v>
      </c>
      <c r="AL91" s="38">
        <f>[1]班线包车!AL56</f>
        <v>3.6566000000000001</v>
      </c>
      <c r="AM91" s="7">
        <f t="shared" si="760"/>
        <v>0.28767123287671198</v>
      </c>
      <c r="AN91" s="38">
        <f>[1]班线包车!AN56</f>
        <v>2.5061</v>
      </c>
      <c r="AO91" s="7">
        <f t="shared" si="760"/>
        <v>-0.110491942926102</v>
      </c>
      <c r="AP91" s="6">
        <f t="shared" si="575"/>
        <v>111.8325</v>
      </c>
      <c r="AQ91" s="7">
        <f t="shared" si="576"/>
        <v>6.4676991095679898E-2</v>
      </c>
      <c r="AR91" s="33"/>
      <c r="AS91" s="34">
        <f t="shared" si="577"/>
        <v>102.22150000000001</v>
      </c>
      <c r="AT91" s="39">
        <v>5.9408000000000003</v>
      </c>
      <c r="AU91" s="7"/>
      <c r="AV91" s="38">
        <v>7.8239999999999998</v>
      </c>
      <c r="AW91" s="7"/>
      <c r="AX91" s="38">
        <v>2.4822000000000002</v>
      </c>
      <c r="AY91" s="7"/>
      <c r="AZ91" s="39">
        <v>5.4196999999999997</v>
      </c>
      <c r="BA91" s="7"/>
      <c r="BB91" s="39">
        <v>8.1585000000000001</v>
      </c>
      <c r="BC91" s="7"/>
      <c r="BD91" s="39">
        <v>6.5330000000000004</v>
      </c>
      <c r="BE91" s="7"/>
      <c r="BF91" s="39">
        <v>15.2163</v>
      </c>
      <c r="BG91" s="7"/>
      <c r="BH91" s="39">
        <v>31.0718</v>
      </c>
      <c r="BI91" s="7"/>
      <c r="BJ91" s="39">
        <v>6.0915999999999997</v>
      </c>
      <c r="BK91" s="7"/>
      <c r="BL91" s="39">
        <v>10.6439</v>
      </c>
      <c r="BM91" s="7"/>
      <c r="BN91" s="39">
        <v>2.8397000000000001</v>
      </c>
      <c r="BO91" s="7"/>
      <c r="BP91" s="39">
        <v>2.8174000000000001</v>
      </c>
      <c r="BQ91" s="7"/>
      <c r="BR91" s="6">
        <f t="shared" si="578"/>
        <v>105.0389</v>
      </c>
      <c r="BS91" s="7"/>
      <c r="BT91" s="36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6"/>
    </row>
    <row r="92" spans="1:85" s="23" customFormat="1" ht="27" customHeight="1">
      <c r="A92" s="468"/>
      <c r="B92" s="30" t="s">
        <v>2778</v>
      </c>
      <c r="C92" s="38">
        <f>[1]公交!C73-[1]公交!C75</f>
        <v>1.05</v>
      </c>
      <c r="D92" s="7">
        <f t="shared" ref="D92:H92" si="761">C92/R92-1</f>
        <v>2.5</v>
      </c>
      <c r="E92" s="38">
        <f>[1]公交!E73-[1]公交!E75</f>
        <v>0.8</v>
      </c>
      <c r="F92" s="7">
        <f t="shared" si="761"/>
        <v>2.6363636363636398</v>
      </c>
      <c r="G92" s="38">
        <f>[1]公交!G73-[1]公交!G75</f>
        <v>0.80000000000000104</v>
      </c>
      <c r="H92" s="7">
        <f t="shared" si="761"/>
        <v>0.48148148148148501</v>
      </c>
      <c r="I92" s="38">
        <f>[1]公交!I73-[1]公交!I75</f>
        <v>0.80000000000000104</v>
      </c>
      <c r="J92" s="7">
        <f t="shared" ref="J92:N92" si="762">I92/X92-1</f>
        <v>0.60000000000000098</v>
      </c>
      <c r="K92" s="38">
        <f>[1]公交!K73-[1]公交!K75</f>
        <v>0.9</v>
      </c>
      <c r="L92" s="7">
        <f t="shared" si="762"/>
        <v>0.28571428571428797</v>
      </c>
      <c r="M92" s="38">
        <f>[1]公交!M73-[1]公交!M75</f>
        <v>1.07</v>
      </c>
      <c r="N92" s="7">
        <f t="shared" si="762"/>
        <v>0.59701492537313205</v>
      </c>
      <c r="O92" s="31">
        <f t="shared" si="569"/>
        <v>5.42</v>
      </c>
      <c r="P92" s="32">
        <f t="shared" si="570"/>
        <v>0.84982935153583705</v>
      </c>
      <c r="Q92" s="7"/>
      <c r="R92" s="38">
        <f>[1]公交!R73-[1]公交!R75</f>
        <v>0.3</v>
      </c>
      <c r="S92" s="7">
        <f t="shared" ref="S92:W92" si="763">R92/AT92-1</f>
        <v>0.500000000000006</v>
      </c>
      <c r="T92" s="38">
        <f>[1]公交!T73-[1]公交!T75</f>
        <v>0.22</v>
      </c>
      <c r="U92" s="7">
        <f t="shared" si="763"/>
        <v>9.9999999999998798E-2</v>
      </c>
      <c r="V92" s="38">
        <f>[1]公交!V73-[1]公交!V75</f>
        <v>0.53999999999999904</v>
      </c>
      <c r="W92" s="7">
        <f t="shared" si="763"/>
        <v>1.7</v>
      </c>
      <c r="X92" s="38">
        <f>[1]公交!X73-[1]公交!X75</f>
        <v>0.5</v>
      </c>
      <c r="Y92" s="7">
        <f t="shared" ref="Y92:AC92" si="764">X92/AZ92-1</f>
        <v>4.1666666666666699E-2</v>
      </c>
      <c r="Z92" s="38">
        <f>[1]公交!Z73-[1]公交!Z75</f>
        <v>0.69999999999999896</v>
      </c>
      <c r="AA92" s="7">
        <f t="shared" si="764"/>
        <v>0.16666666666666599</v>
      </c>
      <c r="AB92" s="38">
        <f>[1]公交!AB73-[1]公交!AB75</f>
        <v>0.67</v>
      </c>
      <c r="AC92" s="7">
        <f t="shared" si="764"/>
        <v>0.48888888888889198</v>
      </c>
      <c r="AD92" s="38">
        <f>[1]公交!AD73-[1]公交!AD75</f>
        <v>0.79999999999999905</v>
      </c>
      <c r="AE92" s="7">
        <f t="shared" ref="AE92:AI92" si="765">AD92/BF92-1</f>
        <v>0.269841269841266</v>
      </c>
      <c r="AF92" s="38">
        <f>[1]公交!AF73-[1]公交!AF75</f>
        <v>0.69999999999999896</v>
      </c>
      <c r="AG92" s="7">
        <f t="shared" si="765"/>
        <v>0.94444444444443698</v>
      </c>
      <c r="AH92" s="38">
        <f>[1]公交!AH73-[1]公交!AH75</f>
        <v>0.6</v>
      </c>
      <c r="AI92" s="7">
        <f t="shared" si="765"/>
        <v>0.99999999999999201</v>
      </c>
      <c r="AJ92" s="38">
        <f>[1]公交!AJ73-[1]公交!AJ75</f>
        <v>0.9</v>
      </c>
      <c r="AK92" s="7">
        <f t="shared" ref="AK92:AO92" si="766">AJ92/BL92-1</f>
        <v>2.0000000000000102</v>
      </c>
      <c r="AL92" s="38">
        <f>[1]公交!AL73-[1]公交!AL75</f>
        <v>0.75</v>
      </c>
      <c r="AM92" s="7">
        <f t="shared" si="766"/>
        <v>1.8846153846153799</v>
      </c>
      <c r="AN92" s="38">
        <f>[1]公交!AN73-[1]公交!AN75</f>
        <v>0.9</v>
      </c>
      <c r="AO92" s="7">
        <f t="shared" si="766"/>
        <v>2.0000000000000102</v>
      </c>
      <c r="AP92" s="6">
        <f t="shared" si="575"/>
        <v>7.58</v>
      </c>
      <c r="AQ92" s="7">
        <f t="shared" si="576"/>
        <v>0.77102803738317705</v>
      </c>
      <c r="AR92" s="33"/>
      <c r="AS92" s="34">
        <f t="shared" si="577"/>
        <v>3.98</v>
      </c>
      <c r="AT92" s="38">
        <v>0.19999999999999901</v>
      </c>
      <c r="AU92" s="7"/>
      <c r="AV92" s="38">
        <v>0.2</v>
      </c>
      <c r="AW92" s="7"/>
      <c r="AX92" s="38">
        <v>0.2</v>
      </c>
      <c r="AY92" s="7"/>
      <c r="AZ92" s="38">
        <v>0.48</v>
      </c>
      <c r="BA92" s="7"/>
      <c r="BB92" s="38">
        <v>0.6</v>
      </c>
      <c r="BC92" s="7"/>
      <c r="BD92" s="38">
        <v>0.44999999999999901</v>
      </c>
      <c r="BE92" s="7"/>
      <c r="BF92" s="38">
        <v>0.630000000000001</v>
      </c>
      <c r="BG92" s="7"/>
      <c r="BH92" s="38">
        <v>0.36000000000000099</v>
      </c>
      <c r="BI92" s="7"/>
      <c r="BJ92" s="38">
        <v>0.30000000000000099</v>
      </c>
      <c r="BK92" s="7"/>
      <c r="BL92" s="6">
        <v>0.29999999999999899</v>
      </c>
      <c r="BM92" s="7"/>
      <c r="BN92" s="6">
        <v>0.26</v>
      </c>
      <c r="BO92" s="7"/>
      <c r="BP92" s="6">
        <v>0.29999999999999899</v>
      </c>
      <c r="BQ92" s="7"/>
      <c r="BR92" s="6">
        <f t="shared" si="578"/>
        <v>4.28</v>
      </c>
      <c r="BS92" s="7"/>
      <c r="BT92" s="36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6"/>
    </row>
    <row r="93" spans="1:85" s="23" customFormat="1" ht="27" customHeight="1">
      <c r="A93" s="469"/>
      <c r="B93" s="30" t="s">
        <v>2779</v>
      </c>
      <c r="C93" s="38">
        <f>[1]出租!C73-[1]出租!C75</f>
        <v>2.39</v>
      </c>
      <c r="D93" s="7">
        <f t="shared" ref="D93:H93" si="767">C93/R93-1</f>
        <v>-4.16666666666654E-3</v>
      </c>
      <c r="E93" s="38">
        <f>[1]出租!E73-[1]出租!E75</f>
        <v>2.38</v>
      </c>
      <c r="F93" s="7">
        <f t="shared" si="767"/>
        <v>-8.3333333333338606E-3</v>
      </c>
      <c r="G93" s="38">
        <f>[1]出租!G73-[1]出租!G75</f>
        <v>2.38</v>
      </c>
      <c r="H93" s="7">
        <f t="shared" si="767"/>
        <v>-8.3333333333338606E-3</v>
      </c>
      <c r="I93" s="38">
        <f>[1]出租!I73-[1]出租!I75</f>
        <v>2.38</v>
      </c>
      <c r="J93" s="7">
        <f t="shared" ref="J93:N93" si="768">I93/X93-1</f>
        <v>-8.3333333333324208E-3</v>
      </c>
      <c r="K93" s="38">
        <f>[1]出租!K73-[1]出租!K75</f>
        <v>2.38</v>
      </c>
      <c r="L93" s="7">
        <f t="shared" si="768"/>
        <v>-8.3333333333331892E-3</v>
      </c>
      <c r="M93" s="38">
        <f>[1]出租!M73-[1]出租!M75</f>
        <v>2.39</v>
      </c>
      <c r="N93" s="7">
        <f t="shared" si="768"/>
        <v>-4.1666666666658704E-3</v>
      </c>
      <c r="O93" s="31">
        <f t="shared" si="569"/>
        <v>14.3</v>
      </c>
      <c r="P93" s="32">
        <f t="shared" si="570"/>
        <v>-6.9444444444443096E-3</v>
      </c>
      <c r="Q93" s="7"/>
      <c r="R93" s="38">
        <f>[1]出租!R73-[1]出租!R75</f>
        <v>2.4</v>
      </c>
      <c r="S93" s="7">
        <f t="shared" ref="S93:W93" si="769">R93/AT93-1</f>
        <v>6.1946902654867603E-2</v>
      </c>
      <c r="T93" s="38">
        <f>[1]出租!T73-[1]出租!T75</f>
        <v>2.4</v>
      </c>
      <c r="U93" s="7">
        <f t="shared" si="769"/>
        <v>6.1946902654867603E-2</v>
      </c>
      <c r="V93" s="38">
        <f>[1]出租!V73-[1]出租!V75</f>
        <v>2.4</v>
      </c>
      <c r="W93" s="7">
        <f t="shared" si="769"/>
        <v>5.7268722466960603E-2</v>
      </c>
      <c r="X93" s="38">
        <f>[1]出租!X73-[1]出租!X75</f>
        <v>2.4</v>
      </c>
      <c r="Y93" s="7">
        <f t="shared" ref="Y93:AC93" si="770">X93/AZ93-1</f>
        <v>6.6666666666666E-2</v>
      </c>
      <c r="Z93" s="38">
        <f>[1]出租!Z73-[1]出租!Z75</f>
        <v>2.4</v>
      </c>
      <c r="AA93" s="7">
        <f t="shared" si="770"/>
        <v>6.6666666666666902E-2</v>
      </c>
      <c r="AB93" s="38">
        <f>[1]出租!AB73-[1]出租!AB75</f>
        <v>2.4</v>
      </c>
      <c r="AC93" s="7">
        <f t="shared" si="770"/>
        <v>7.1428571428571397E-2</v>
      </c>
      <c r="AD93" s="38">
        <f>[1]出租!AD73-[1]出租!AD75</f>
        <v>2.48</v>
      </c>
      <c r="AE93" s="7">
        <f t="shared" ref="AE93:AI93" si="771">AD93/BF93-1</f>
        <v>-9.8181818181817399E-2</v>
      </c>
      <c r="AF93" s="38">
        <f>[1]出租!AF73-[1]出租!AF75</f>
        <v>2.4</v>
      </c>
      <c r="AG93" s="7">
        <f t="shared" si="771"/>
        <v>-9.7744360902255606E-2</v>
      </c>
      <c r="AH93" s="38">
        <f>[1]出租!AH73-[1]出租!AH75</f>
        <v>2.4</v>
      </c>
      <c r="AI93" s="7">
        <f t="shared" si="771"/>
        <v>3.44827586206891E-2</v>
      </c>
      <c r="AJ93" s="38">
        <f>[1]出租!AJ73-[1]出租!AJ75</f>
        <v>2.4</v>
      </c>
      <c r="AK93" s="7">
        <f t="shared" ref="AK93:AO93" si="772">AJ93/BL93-1</f>
        <v>6.1946902654867603E-2</v>
      </c>
      <c r="AL93" s="38">
        <f>[1]出租!AL73-[1]出租!AL75</f>
        <v>2.35</v>
      </c>
      <c r="AM93" s="7">
        <f t="shared" si="772"/>
        <v>3.0701754385965601E-2</v>
      </c>
      <c r="AN93" s="38">
        <f>[1]出租!AN73-[1]出租!AN75</f>
        <v>2.38</v>
      </c>
      <c r="AO93" s="7">
        <f t="shared" si="772"/>
        <v>8.1818181818181304E-2</v>
      </c>
      <c r="AP93" s="6">
        <f t="shared" si="575"/>
        <v>28.81</v>
      </c>
      <c r="AQ93" s="7">
        <f t="shared" si="576"/>
        <v>2.89285714285712E-2</v>
      </c>
      <c r="AR93" s="33"/>
      <c r="AS93" s="34">
        <f t="shared" si="577"/>
        <v>25.8</v>
      </c>
      <c r="AT93" s="38">
        <v>2.2599999999999998</v>
      </c>
      <c r="AU93" s="7"/>
      <c r="AV93" s="38">
        <v>2.2599999999999998</v>
      </c>
      <c r="AW93" s="7"/>
      <c r="AX93" s="38">
        <v>2.27</v>
      </c>
      <c r="AY93" s="7"/>
      <c r="AZ93" s="38">
        <v>2.25</v>
      </c>
      <c r="BA93" s="7"/>
      <c r="BB93" s="38">
        <v>2.25</v>
      </c>
      <c r="BC93" s="7"/>
      <c r="BD93" s="38">
        <v>2.2400000000000002</v>
      </c>
      <c r="BE93" s="7"/>
      <c r="BF93" s="38">
        <v>2.75</v>
      </c>
      <c r="BG93" s="7"/>
      <c r="BH93" s="38">
        <v>2.66</v>
      </c>
      <c r="BI93" s="7"/>
      <c r="BJ93" s="38">
        <v>2.3199999999999998</v>
      </c>
      <c r="BK93" s="7"/>
      <c r="BL93" s="6">
        <v>2.2599999999999998</v>
      </c>
      <c r="BM93" s="7"/>
      <c r="BN93" s="6">
        <v>2.2799999999999998</v>
      </c>
      <c r="BO93" s="7"/>
      <c r="BP93" s="6">
        <v>2.2000000000000002</v>
      </c>
      <c r="BQ93" s="7"/>
      <c r="BR93" s="6">
        <f t="shared" si="578"/>
        <v>28</v>
      </c>
      <c r="BS93" s="7"/>
      <c r="BT93" s="36"/>
      <c r="BU93" s="42"/>
      <c r="BV93" s="42"/>
      <c r="BW93" s="42"/>
      <c r="BX93" s="42"/>
      <c r="BY93" s="42"/>
      <c r="BZ93" s="42"/>
      <c r="CA93" s="8"/>
      <c r="CB93" s="42"/>
      <c r="CC93" s="8"/>
      <c r="CD93" s="8"/>
      <c r="CE93" s="8"/>
      <c r="CF93" s="8"/>
      <c r="CG93" s="6"/>
    </row>
    <row r="94" spans="1:85" s="23" customFormat="1" ht="27" customHeight="1">
      <c r="A94" s="471"/>
      <c r="B94" s="30" t="s">
        <v>2780</v>
      </c>
      <c r="C94" s="41">
        <f>[1]网约车!C73-[1]网约车!C75</f>
        <v>6.0958890075798002E-2</v>
      </c>
      <c r="D94" s="7">
        <f t="shared" ref="D94:H94" si="773">C94/R94-1</f>
        <v>1.1185497987175801</v>
      </c>
      <c r="E94" s="41">
        <f>[1]网约车!E73-[1]网约车!E75</f>
        <v>4.5816279917927E-2</v>
      </c>
      <c r="F94" s="7">
        <f t="shared" si="773"/>
        <v>0.50123025598565096</v>
      </c>
      <c r="G94" s="41">
        <f>[1]网约车!G73-[1]网约车!G75</f>
        <v>6.4462384701540004E-2</v>
      </c>
      <c r="H94" s="7">
        <f t="shared" si="773"/>
        <v>0.18193704513633799</v>
      </c>
      <c r="I94" s="41">
        <f>[1]网约车!I73-[1]网约车!I75</f>
        <v>6.4326622606386996E-2</v>
      </c>
      <c r="J94" s="7">
        <f t="shared" ref="J94:N94" si="774">I94/X94-1</f>
        <v>1.1426317595165201</v>
      </c>
      <c r="K94" s="41">
        <f>[1]网约车!K73-[1]网约车!K75</f>
        <v>7.802969595433E-2</v>
      </c>
      <c r="L94" s="7">
        <f t="shared" si="774"/>
        <v>1.66317283386694</v>
      </c>
      <c r="M94" s="41">
        <f>[1]网约车!M73-[1]网约车!M75</f>
        <v>9.3636544059094995E-2</v>
      </c>
      <c r="N94" s="7">
        <f t="shared" si="774"/>
        <v>2.8232901030667099</v>
      </c>
      <c r="O94" s="31">
        <f t="shared" si="569"/>
        <v>0.40723041731507698</v>
      </c>
      <c r="P94" s="32">
        <f t="shared" si="570"/>
        <v>1.06040820006992</v>
      </c>
      <c r="Q94" s="7"/>
      <c r="R94" s="41">
        <f>[1]网约车!R73-[1]网约车!R75</f>
        <v>2.8773876409560001E-2</v>
      </c>
      <c r="S94" s="7">
        <f t="shared" ref="S94:W94" si="775">R94/AT94-1</f>
        <v>4.3617928955942098</v>
      </c>
      <c r="T94" s="41">
        <f>[1]网约车!T73-[1]网约车!T75</f>
        <v>3.051915569597E-2</v>
      </c>
      <c r="U94" s="7">
        <f t="shared" si="775"/>
        <v>6.0961600861009</v>
      </c>
      <c r="V94" s="41">
        <f>[1]网约车!V73-[1]网约车!V75</f>
        <v>5.4539609336048997E-2</v>
      </c>
      <c r="W94" s="7">
        <f t="shared" si="775"/>
        <v>12.859095484727799</v>
      </c>
      <c r="X94" s="41">
        <f>[1]网约车!X73-[1]网约车!X75</f>
        <v>3.0022248256463002E-2</v>
      </c>
      <c r="Y94" s="7">
        <f t="shared" ref="Y94:AC94" si="776">X94/AZ94-1</f>
        <v>6.8563124725027302</v>
      </c>
      <c r="Z94" s="41">
        <f>[1]网约车!Z73-[1]网约车!Z75</f>
        <v>2.9299523846911001E-2</v>
      </c>
      <c r="AA94" s="7">
        <f t="shared" si="776"/>
        <v>6.0817463505304996</v>
      </c>
      <c r="AB94" s="41">
        <f>[1]网约车!AB73-[1]网约车!AB75</f>
        <v>2.4491090535867999E-2</v>
      </c>
      <c r="AC94" s="7">
        <f t="shared" si="776"/>
        <v>2.2476991409005098</v>
      </c>
      <c r="AD94" s="41">
        <f>[1]网约车!AD73-[1]网约车!AD75</f>
        <v>5.5281026618057998E-2</v>
      </c>
      <c r="AE94" s="7">
        <f t="shared" ref="AE94:AI94" si="777">AD94/BF94-1</f>
        <v>4.1328178992028999</v>
      </c>
      <c r="AF94" s="41">
        <f>[1]网约车!AF73-[1]网约车!AF75</f>
        <v>6.5948743684707004E-2</v>
      </c>
      <c r="AG94" s="7">
        <f t="shared" si="777"/>
        <v>0.80568081550057102</v>
      </c>
      <c r="AH94" s="41">
        <f>[1]网约车!AH73-[1]网约车!AH75</f>
        <v>4.7625972719392999E-2</v>
      </c>
      <c r="AI94" s="7">
        <f t="shared" si="777"/>
        <v>4.0816650823090397</v>
      </c>
      <c r="AJ94" s="41">
        <f>[1]网约车!AJ73-[1]网约车!AJ75</f>
        <v>5.5838133580536999E-2</v>
      </c>
      <c r="AK94" s="7">
        <f t="shared" ref="AK94:AO94" si="778">AJ94/BL94-1</f>
        <v>3.1518588725829901</v>
      </c>
      <c r="AL94" s="41">
        <f>[1]网约车!AL73-[1]网约车!AL75</f>
        <v>4.7649837466889999E-2</v>
      </c>
      <c r="AM94" s="7">
        <f t="shared" si="778"/>
        <v>2.3350743321738698</v>
      </c>
      <c r="AN94" s="41">
        <f>[1]网约车!AN73-[1]网约车!AN75</f>
        <v>5.4923336729646999E-2</v>
      </c>
      <c r="AO94" s="7">
        <f t="shared" si="778"/>
        <v>1.97446709818258</v>
      </c>
      <c r="AP94" s="6">
        <f t="shared" si="575"/>
        <v>0.52491255488005295</v>
      </c>
      <c r="AQ94" s="7">
        <f t="shared" si="576"/>
        <v>2.9775476782469101</v>
      </c>
      <c r="AR94" s="33"/>
      <c r="AS94" s="34">
        <f t="shared" si="577"/>
        <v>0.113503957365627</v>
      </c>
      <c r="AT94" s="41">
        <v>5.3664654659085296E-3</v>
      </c>
      <c r="AU94" s="7"/>
      <c r="AV94" s="41">
        <v>4.3007986468269303E-3</v>
      </c>
      <c r="AW94" s="7"/>
      <c r="AX94" s="41">
        <v>3.93529356920512E-3</v>
      </c>
      <c r="AY94" s="7"/>
      <c r="AZ94" s="41">
        <v>3.8214172821589699E-3</v>
      </c>
      <c r="BA94" s="7"/>
      <c r="BB94" s="41">
        <v>4.1373303132660397E-3</v>
      </c>
      <c r="BC94" s="7"/>
      <c r="BD94" s="41">
        <v>7.5410589076540004E-3</v>
      </c>
      <c r="BE94" s="7"/>
      <c r="BF94" s="41">
        <v>1.0770112578247301E-2</v>
      </c>
      <c r="BG94" s="7"/>
      <c r="BH94" s="41">
        <v>3.652292427243E-2</v>
      </c>
      <c r="BI94" s="7"/>
      <c r="BJ94" s="41">
        <v>9.3721195608098603E-3</v>
      </c>
      <c r="BK94" s="7"/>
      <c r="BL94" s="41">
        <v>1.3448947879530999E-2</v>
      </c>
      <c r="BM94" s="7"/>
      <c r="BN94" s="41">
        <v>1.42874888895897E-2</v>
      </c>
      <c r="BO94" s="7"/>
      <c r="BP94" s="41">
        <v>1.8464933353341002E-2</v>
      </c>
      <c r="BQ94" s="7"/>
      <c r="BR94" s="6">
        <f t="shared" si="578"/>
        <v>0.131968890718968</v>
      </c>
      <c r="BS94" s="7"/>
      <c r="BT94" s="36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6"/>
    </row>
    <row r="95" spans="1:85" ht="28.5" customHeight="1">
      <c r="A95" s="460" t="s">
        <v>2781</v>
      </c>
      <c r="B95" s="460"/>
      <c r="D95" s="7"/>
      <c r="F95" s="7"/>
      <c r="H95" s="7"/>
      <c r="J95" s="7"/>
      <c r="L95" s="7"/>
      <c r="N95" s="7"/>
      <c r="P95" s="32"/>
      <c r="Q95" s="44"/>
      <c r="S95" s="7"/>
      <c r="U95" s="7"/>
      <c r="W95" s="7"/>
      <c r="Y95" s="7"/>
      <c r="AA95" s="7"/>
      <c r="AC95" s="7"/>
      <c r="AE95" s="7"/>
      <c r="AG95" s="7"/>
      <c r="AI95" s="7"/>
      <c r="AK95" s="7"/>
      <c r="AM95" s="7"/>
      <c r="AO95" s="7"/>
      <c r="AP95" s="6"/>
      <c r="AQ95" s="7"/>
      <c r="AR95" s="45"/>
      <c r="AS95" s="45"/>
    </row>
    <row r="96" spans="1:85" ht="51" customHeight="1">
      <c r="A96" s="462" t="s">
        <v>2782</v>
      </c>
      <c r="B96" s="462"/>
      <c r="D96" s="7"/>
      <c r="F96" s="7"/>
      <c r="H96" s="7"/>
      <c r="J96" s="7"/>
      <c r="L96" s="7"/>
      <c r="N96" s="7"/>
      <c r="P96" s="32"/>
      <c r="Q96" s="44"/>
      <c r="S96" s="7"/>
      <c r="U96" s="7"/>
      <c r="W96" s="7"/>
      <c r="Y96" s="7"/>
      <c r="AA96" s="7"/>
      <c r="AC96" s="7"/>
      <c r="AE96" s="7"/>
      <c r="AG96" s="7"/>
      <c r="AI96" s="7"/>
      <c r="AK96" s="7"/>
      <c r="AM96" s="7"/>
      <c r="AO96" s="7"/>
      <c r="AP96" s="6"/>
      <c r="AQ96" s="7"/>
      <c r="AR96" s="45"/>
      <c r="AS96" s="45"/>
      <c r="BN96" s="21">
        <v>153182.70809199999</v>
      </c>
    </row>
    <row r="97" spans="1:85">
      <c r="A97" s="463" t="s">
        <v>2429</v>
      </c>
      <c r="B97" s="473" t="s">
        <v>2430</v>
      </c>
      <c r="C97" s="475" t="s">
        <v>2431</v>
      </c>
      <c r="D97" s="478" t="s">
        <v>2760</v>
      </c>
      <c r="E97" s="475" t="s">
        <v>2433</v>
      </c>
      <c r="F97" s="478" t="s">
        <v>2761</v>
      </c>
      <c r="G97" s="475" t="s">
        <v>2435</v>
      </c>
      <c r="H97" s="478" t="s">
        <v>2762</v>
      </c>
      <c r="I97" s="475" t="s">
        <v>2437</v>
      </c>
      <c r="J97" s="478" t="s">
        <v>2763</v>
      </c>
      <c r="K97" s="475" t="s">
        <v>2439</v>
      </c>
      <c r="L97" s="478" t="s">
        <v>2764</v>
      </c>
      <c r="M97" s="475" t="s">
        <v>2441</v>
      </c>
      <c r="N97" s="478" t="s">
        <v>2765</v>
      </c>
      <c r="O97" s="480" t="s">
        <v>2457</v>
      </c>
      <c r="P97" s="483" t="s">
        <v>2519</v>
      </c>
      <c r="Q97" s="27"/>
      <c r="R97" s="475" t="s">
        <v>2445</v>
      </c>
      <c r="S97" s="478" t="s">
        <v>2432</v>
      </c>
      <c r="T97" s="475" t="s">
        <v>2446</v>
      </c>
      <c r="U97" s="478" t="s">
        <v>2434</v>
      </c>
      <c r="V97" s="475" t="s">
        <v>2447</v>
      </c>
      <c r="W97" s="478" t="s">
        <v>2436</v>
      </c>
      <c r="X97" s="475" t="s">
        <v>2448</v>
      </c>
      <c r="Y97" s="478" t="s">
        <v>2438</v>
      </c>
      <c r="Z97" s="475" t="s">
        <v>2449</v>
      </c>
      <c r="AA97" s="478" t="s">
        <v>2440</v>
      </c>
      <c r="AB97" s="475" t="s">
        <v>2450</v>
      </c>
      <c r="AC97" s="478" t="s">
        <v>2442</v>
      </c>
      <c r="AD97" s="475" t="s">
        <v>2766</v>
      </c>
      <c r="AE97" s="478" t="s">
        <v>2451</v>
      </c>
      <c r="AF97" s="475" t="s">
        <v>2767</v>
      </c>
      <c r="AG97" s="478" t="s">
        <v>2452</v>
      </c>
      <c r="AH97" s="475" t="s">
        <v>2768</v>
      </c>
      <c r="AI97" s="478" t="s">
        <v>2453</v>
      </c>
      <c r="AJ97" s="475" t="s">
        <v>2769</v>
      </c>
      <c r="AK97" s="478" t="s">
        <v>2454</v>
      </c>
      <c r="AL97" s="475" t="s">
        <v>2770</v>
      </c>
      <c r="AM97" s="478" t="s">
        <v>2455</v>
      </c>
      <c r="AN97" s="475" t="s">
        <v>2771</v>
      </c>
      <c r="AO97" s="478" t="s">
        <v>2456</v>
      </c>
      <c r="AP97" s="478" t="s">
        <v>2772</v>
      </c>
      <c r="AQ97" s="478" t="s">
        <v>2458</v>
      </c>
      <c r="AR97" s="46"/>
      <c r="AS97" s="479" t="e">
        <f>AS99-AS103-[1]公交!#REF!-[1]出租!#REF!-[1]班线包车!AR5</f>
        <v>#REF!</v>
      </c>
      <c r="AT97" s="475" t="s">
        <v>2459</v>
      </c>
      <c r="AU97" s="478" t="s">
        <v>2432</v>
      </c>
      <c r="AV97" s="475" t="s">
        <v>2460</v>
      </c>
      <c r="AW97" s="478" t="s">
        <v>2434</v>
      </c>
      <c r="AX97" s="475" t="s">
        <v>2461</v>
      </c>
      <c r="AY97" s="478" t="s">
        <v>2436</v>
      </c>
      <c r="AZ97" s="475" t="s">
        <v>2462</v>
      </c>
      <c r="BA97" s="478" t="s">
        <v>2438</v>
      </c>
      <c r="BB97" s="475" t="s">
        <v>2463</v>
      </c>
      <c r="BC97" s="478" t="s">
        <v>2440</v>
      </c>
      <c r="BD97" s="475" t="s">
        <v>2464</v>
      </c>
      <c r="BE97" s="478" t="s">
        <v>2442</v>
      </c>
      <c r="BF97" s="475" t="s">
        <v>2465</v>
      </c>
      <c r="BG97" s="478" t="s">
        <v>2451</v>
      </c>
      <c r="BH97" s="475" t="s">
        <v>2466</v>
      </c>
      <c r="BI97" s="478" t="s">
        <v>2452</v>
      </c>
      <c r="BJ97" s="475" t="s">
        <v>2467</v>
      </c>
      <c r="BK97" s="478" t="s">
        <v>2453</v>
      </c>
      <c r="BL97" s="475" t="s">
        <v>2468</v>
      </c>
      <c r="BM97" s="478" t="s">
        <v>2454</v>
      </c>
      <c r="BN97" s="475" t="s">
        <v>2469</v>
      </c>
      <c r="BO97" s="478" t="s">
        <v>2455</v>
      </c>
      <c r="BP97" s="475" t="s">
        <v>2470</v>
      </c>
      <c r="BQ97" s="478" t="s">
        <v>2456</v>
      </c>
      <c r="BR97" s="478" t="s">
        <v>2457</v>
      </c>
      <c r="BS97" s="478" t="s">
        <v>2458</v>
      </c>
      <c r="BT97" s="28"/>
      <c r="BU97" s="475" t="s">
        <v>2471</v>
      </c>
      <c r="BV97" s="475" t="s">
        <v>2472</v>
      </c>
      <c r="BW97" s="475" t="s">
        <v>2473</v>
      </c>
      <c r="BX97" s="475" t="s">
        <v>2474</v>
      </c>
      <c r="BY97" s="475" t="s">
        <v>2475</v>
      </c>
      <c r="BZ97" s="475" t="s">
        <v>2476</v>
      </c>
      <c r="CA97" s="475" t="s">
        <v>2477</v>
      </c>
      <c r="CB97" s="475" t="s">
        <v>2478</v>
      </c>
      <c r="CC97" s="475" t="s">
        <v>2479</v>
      </c>
      <c r="CD97" s="475" t="s">
        <v>2773</v>
      </c>
      <c r="CE97" s="475" t="s">
        <v>2774</v>
      </c>
      <c r="CF97" s="475" t="s">
        <v>2775</v>
      </c>
      <c r="CG97" s="478" t="s">
        <v>2457</v>
      </c>
    </row>
    <row r="98" spans="1:85">
      <c r="A98" s="464"/>
      <c r="B98" s="474"/>
      <c r="C98" s="476"/>
      <c r="D98" s="479"/>
      <c r="E98" s="476"/>
      <c r="F98" s="479"/>
      <c r="G98" s="476"/>
      <c r="H98" s="479"/>
      <c r="I98" s="476"/>
      <c r="J98" s="479"/>
      <c r="K98" s="476"/>
      <c r="L98" s="479"/>
      <c r="M98" s="476"/>
      <c r="N98" s="479"/>
      <c r="O98" s="481"/>
      <c r="P98" s="484"/>
      <c r="Q98" s="29"/>
      <c r="R98" s="476"/>
      <c r="S98" s="479"/>
      <c r="T98" s="476"/>
      <c r="U98" s="479"/>
      <c r="V98" s="476"/>
      <c r="W98" s="479"/>
      <c r="X98" s="476"/>
      <c r="Y98" s="479"/>
      <c r="Z98" s="476"/>
      <c r="AA98" s="479"/>
      <c r="AB98" s="476"/>
      <c r="AC98" s="479"/>
      <c r="AD98" s="476"/>
      <c r="AE98" s="479"/>
      <c r="AF98" s="476"/>
      <c r="AG98" s="479"/>
      <c r="AH98" s="476"/>
      <c r="AI98" s="479"/>
      <c r="AJ98" s="476"/>
      <c r="AK98" s="479"/>
      <c r="AL98" s="476"/>
      <c r="AM98" s="479"/>
      <c r="AN98" s="476"/>
      <c r="AO98" s="479"/>
      <c r="AP98" s="479"/>
      <c r="AQ98" s="479"/>
      <c r="AR98" s="47"/>
      <c r="AS98" s="479"/>
      <c r="AT98" s="476"/>
      <c r="AU98" s="479"/>
      <c r="AV98" s="476"/>
      <c r="AW98" s="479"/>
      <c r="AX98" s="476"/>
      <c r="AY98" s="479"/>
      <c r="AZ98" s="476"/>
      <c r="BA98" s="479"/>
      <c r="BB98" s="476"/>
      <c r="BC98" s="479"/>
      <c r="BD98" s="476"/>
      <c r="BE98" s="479"/>
      <c r="BF98" s="476"/>
      <c r="BG98" s="479"/>
      <c r="BH98" s="476"/>
      <c r="BI98" s="479"/>
      <c r="BJ98" s="476"/>
      <c r="BK98" s="479"/>
      <c r="BL98" s="476"/>
      <c r="BM98" s="479"/>
      <c r="BN98" s="476"/>
      <c r="BO98" s="479"/>
      <c r="BP98" s="476"/>
      <c r="BQ98" s="479"/>
      <c r="BR98" s="479"/>
      <c r="BS98" s="479"/>
      <c r="BT98" s="28"/>
      <c r="BU98" s="476"/>
      <c r="BV98" s="476"/>
      <c r="BW98" s="476"/>
      <c r="BX98" s="476"/>
      <c r="BY98" s="476"/>
      <c r="BZ98" s="476"/>
      <c r="CA98" s="476"/>
      <c r="CB98" s="476"/>
      <c r="CC98" s="476"/>
      <c r="CD98" s="476"/>
      <c r="CE98" s="476"/>
      <c r="CF98" s="476"/>
      <c r="CG98" s="479"/>
    </row>
    <row r="99" spans="1:85" s="24" customFormat="1" ht="28.8">
      <c r="A99" s="465" t="s">
        <v>2535</v>
      </c>
      <c r="B99" s="30" t="s">
        <v>2783</v>
      </c>
      <c r="C99" s="6">
        <f t="shared" ref="C99:G99" si="779">C100+C101+C102+C103</f>
        <v>131496.28140000001</v>
      </c>
      <c r="D99" s="7">
        <f t="shared" ref="D99:H99" si="780">C99/R99-1</f>
        <v>-8.8113300686322102E-2</v>
      </c>
      <c r="E99" s="6">
        <f t="shared" si="779"/>
        <v>148916.514818</v>
      </c>
      <c r="F99" s="7">
        <f t="shared" si="780"/>
        <v>-2.2193785040835402E-2</v>
      </c>
      <c r="G99" s="6">
        <f t="shared" si="779"/>
        <v>155961.270273</v>
      </c>
      <c r="H99" s="7">
        <f t="shared" si="780"/>
        <v>-5.3016278819955102E-3</v>
      </c>
      <c r="I99" s="6">
        <f t="shared" ref="I99:M99" si="781">I100+I101+I102+I103</f>
        <v>162178.99010900001</v>
      </c>
      <c r="J99" s="7">
        <f t="shared" ref="J99:N99" si="782">I99/X99-1</f>
        <v>-4.5517565358978003E-2</v>
      </c>
      <c r="K99" s="6">
        <f t="shared" si="781"/>
        <v>163957.39039499999</v>
      </c>
      <c r="L99" s="7">
        <f t="shared" si="782"/>
        <v>-1.20417017122474E-2</v>
      </c>
      <c r="M99" s="6">
        <f t="shared" si="781"/>
        <v>154548.75227500001</v>
      </c>
      <c r="N99" s="7">
        <f t="shared" si="782"/>
        <v>-7.6314268249209104E-3</v>
      </c>
      <c r="O99" s="31">
        <f t="shared" ref="O99:O162" si="783">E99+C99+G99+I99+K99+M99</f>
        <v>917059.19926999998</v>
      </c>
      <c r="P99" s="32">
        <f t="shared" ref="P99:P162" si="784">O99/SUM(R99,T99,V99,X99,Z99,AB99)-1</f>
        <v>-2.9461774985941901E-2</v>
      </c>
      <c r="Q99" s="6">
        <f t="shared" ref="Q99:Q162" si="785">R99+T99+V99+X99+Z99</f>
        <v>789160.30882399995</v>
      </c>
      <c r="R99" s="6">
        <f t="shared" ref="R99:V99" si="786">R100+R101+R102+R103</f>
        <v>144202.43380999999</v>
      </c>
      <c r="S99" s="7">
        <f t="shared" ref="S99:W99" si="787">R99/AT99-1</f>
        <v>0.107372002946531</v>
      </c>
      <c r="T99" s="6">
        <f t="shared" si="786"/>
        <v>152296.55175000001</v>
      </c>
      <c r="U99" s="7">
        <f t="shared" si="787"/>
        <v>0.10139368911775</v>
      </c>
      <c r="V99" s="6">
        <f t="shared" si="786"/>
        <v>156792.52590000001</v>
      </c>
      <c r="W99" s="7">
        <f t="shared" si="787"/>
        <v>0.12210129491996</v>
      </c>
      <c r="X99" s="6">
        <f t="shared" ref="X99:AB99" si="788">X100+X101+X102+X103</f>
        <v>169913.01696400001</v>
      </c>
      <c r="Y99" s="7">
        <f t="shared" ref="Y99:AC99" si="789">X99/AZ99-1</f>
        <v>0.10190391844447</v>
      </c>
      <c r="Z99" s="6">
        <f t="shared" si="788"/>
        <v>165955.78039999999</v>
      </c>
      <c r="AA99" s="7">
        <f t="shared" si="789"/>
        <v>8.3859622214413204E-2</v>
      </c>
      <c r="AB99" s="6">
        <f t="shared" si="788"/>
        <v>155737.24969999999</v>
      </c>
      <c r="AC99" s="7">
        <f t="shared" si="789"/>
        <v>9.9088386556587194E-2</v>
      </c>
      <c r="AD99" s="6">
        <f t="shared" ref="AD99:AH99" si="790">AD100+AD101+AD102+AD103</f>
        <v>157380.8272</v>
      </c>
      <c r="AE99" s="7">
        <f t="shared" ref="AE99:AI99" si="791">AD99/BF99-1</f>
        <v>6.2655549326654694E-2</v>
      </c>
      <c r="AF99" s="6">
        <f t="shared" si="790"/>
        <v>154405.82999999999</v>
      </c>
      <c r="AG99" s="7">
        <f t="shared" si="791"/>
        <v>3.6185823911734097E-2</v>
      </c>
      <c r="AH99" s="6">
        <f t="shared" si="790"/>
        <v>149915.80189999999</v>
      </c>
      <c r="AI99" s="7">
        <f t="shared" si="791"/>
        <v>3.3105215384464599E-2</v>
      </c>
      <c r="AJ99" s="6">
        <f t="shared" ref="AJ99:AN99" si="792">AJ100+AJ101+AJ102+AJ103</f>
        <v>157572.669341</v>
      </c>
      <c r="AK99" s="7">
        <f t="shared" ref="AK99:AO99" si="793">AJ99/BL99-1</f>
        <v>-4.4124786577666802E-2</v>
      </c>
      <c r="AL99" s="6">
        <f t="shared" si="792"/>
        <v>150427.71469200001</v>
      </c>
      <c r="AM99" s="7">
        <f t="shared" si="793"/>
        <v>-1.79850156346982E-2</v>
      </c>
      <c r="AN99" s="6">
        <f t="shared" si="792"/>
        <v>137240.016772</v>
      </c>
      <c r="AO99" s="7">
        <f t="shared" si="793"/>
        <v>1.3639162214357001E-2</v>
      </c>
      <c r="AP99" s="6">
        <f t="shared" ref="AP99:AP162" si="794">T99+R99+V99+X99+Z99+AB99+AD99+AF99+AH99+AJ99+AL99+AN99</f>
        <v>1851840.4184290001</v>
      </c>
      <c r="AQ99" s="7">
        <f t="shared" ref="AQ99:AQ162" si="795">AP99/SUM(AT99,AV99,AX99,AZ99,BB99,BD99,BF99,BH99,BJ99,BL99,BN99,BP99)-1</f>
        <v>5.6450420684797997E-2</v>
      </c>
      <c r="AR99" s="33"/>
      <c r="AS99" s="34">
        <f t="shared" ref="AS99:AS162" si="796">AT99+AV99+AX99+AZ99+BB99+BD99+BF99+BH99+BJ99+BL99+BN99</f>
        <v>1617495.7270760001</v>
      </c>
      <c r="AT99" s="34">
        <f t="shared" ref="AT99:AX99" si="797">AT100+AT101+AT102+AT103</f>
        <v>130220.4078</v>
      </c>
      <c r="AU99" s="33">
        <f t="shared" ref="AU99:AU103" si="798">AT99/BU99-1</f>
        <v>0.21673532971100401</v>
      </c>
      <c r="AV99" s="34">
        <f t="shared" si="797"/>
        <v>138276.21608400001</v>
      </c>
      <c r="AW99" s="33">
        <f t="shared" ref="AW99:AW103" si="799">AV99/BV99-1</f>
        <v>5.5512650399654397E-2</v>
      </c>
      <c r="AX99" s="34">
        <f t="shared" si="797"/>
        <v>139731.1692</v>
      </c>
      <c r="AY99" s="33">
        <f t="shared" ref="AY99:AY103" si="800">AX99/BW99-1</f>
        <v>2.1152020017201098E-3</v>
      </c>
      <c r="AZ99" s="34">
        <f t="shared" ref="AZ99:BD99" si="801">AZ100+AZ101+AZ102+AZ103</f>
        <v>154199.4852</v>
      </c>
      <c r="BA99" s="33">
        <f t="shared" ref="BA99:BA103" si="802">AZ99/BX99-1</f>
        <v>5.19394518930456E-2</v>
      </c>
      <c r="BB99" s="34">
        <f t="shared" si="801"/>
        <v>153115.566812</v>
      </c>
      <c r="BC99" s="33">
        <f t="shared" ref="BC99:BC103" si="803">BB99/BY99-1</f>
        <v>5.98826379821411E-2</v>
      </c>
      <c r="BD99" s="34">
        <f t="shared" si="801"/>
        <v>141696.7476</v>
      </c>
      <c r="BE99" s="33">
        <f t="shared" ref="BE99:BE103" si="804">BD99/BZ99-1</f>
        <v>1.0723223503705999E-2</v>
      </c>
      <c r="BF99" s="34">
        <f t="shared" ref="BF99:BJ99" si="805">BF100+BF101+BF102+BF103</f>
        <v>148101.449524</v>
      </c>
      <c r="BG99" s="33">
        <f t="shared" ref="BG99:BG103" si="806">BF99/CA99-1</f>
        <v>-5.0883384790138902E-2</v>
      </c>
      <c r="BH99" s="34">
        <f t="shared" si="805"/>
        <v>149013.64835999999</v>
      </c>
      <c r="BI99" s="33">
        <f t="shared" ref="BI99:BI103" si="807">BH99/CB99-1</f>
        <v>8.5911796907347498E-3</v>
      </c>
      <c r="BJ99" s="34">
        <f t="shared" si="805"/>
        <v>145111.84307999999</v>
      </c>
      <c r="BK99" s="33">
        <f t="shared" ref="BK99:BK103" si="808">BJ99/CC99-1</f>
        <v>2.9579544516374501E-2</v>
      </c>
      <c r="BL99" s="34">
        <f t="shared" ref="BL99:BP99" si="809">BL100+BL101+BL102+BL103</f>
        <v>164846.48532400001</v>
      </c>
      <c r="BM99" s="33">
        <f t="shared" ref="BM99:BM103" si="810">BL99/CD99-1</f>
        <v>9.5829757794270595E-2</v>
      </c>
      <c r="BN99" s="34">
        <f t="shared" si="809"/>
        <v>153182.70809199999</v>
      </c>
      <c r="BO99" s="33">
        <f t="shared" ref="BO99:BO103" si="811">BN99/CE99-1</f>
        <v>6.7284353396509303E-2</v>
      </c>
      <c r="BP99" s="34">
        <f t="shared" si="809"/>
        <v>135393.36470800001</v>
      </c>
      <c r="BQ99" s="33">
        <f t="shared" ref="BQ99:BQ103" si="812">BP99/CF99-1</f>
        <v>3.4210119384457303E-2</v>
      </c>
      <c r="BR99" s="34">
        <f t="shared" ref="BR99:BR162" si="813">AT99+AV99+AX99+AZ99+BB99+BD99+BF99+BH99+BJ99+BL99+BN99+BP99</f>
        <v>1752889.0917839999</v>
      </c>
      <c r="BS99" s="33">
        <f t="shared" ref="BS99:BS103" si="814">BR99/CG99-1</f>
        <v>4.44381531576594E-2</v>
      </c>
      <c r="BT99" s="35"/>
      <c r="BU99" s="34">
        <f t="shared" ref="BU99:CF99" si="815">BU100+BU101+BU102+BU103</f>
        <v>107024.4322</v>
      </c>
      <c r="BV99" s="34">
        <f t="shared" si="815"/>
        <v>131003.8454126</v>
      </c>
      <c r="BW99" s="34">
        <f t="shared" si="815"/>
        <v>139436.2334</v>
      </c>
      <c r="BX99" s="34">
        <f t="shared" si="815"/>
        <v>146585.89420000001</v>
      </c>
      <c r="BY99" s="34">
        <f t="shared" si="815"/>
        <v>144464.64290000001</v>
      </c>
      <c r="BZ99" s="34">
        <f t="shared" si="815"/>
        <v>140193.4222</v>
      </c>
      <c r="CA99" s="34">
        <f t="shared" si="815"/>
        <v>156041.3622</v>
      </c>
      <c r="CB99" s="34">
        <f t="shared" si="815"/>
        <v>147744.35010000001</v>
      </c>
      <c r="CC99" s="34">
        <f t="shared" si="815"/>
        <v>140942.8187</v>
      </c>
      <c r="CD99" s="34">
        <f t="shared" si="815"/>
        <v>150430.74359999999</v>
      </c>
      <c r="CE99" s="34">
        <f t="shared" si="815"/>
        <v>143525.6758</v>
      </c>
      <c r="CF99" s="34">
        <f t="shared" si="815"/>
        <v>130914.7553</v>
      </c>
      <c r="CG99" s="34">
        <f t="shared" ref="CG99:CG103" si="816">BU99+BV99+BW99+BX99+BY99+BZ99+CA99+CB99+CC99+CD99+CE99+CF99</f>
        <v>1678308.1760126001</v>
      </c>
    </row>
    <row r="100" spans="1:85" ht="28.8">
      <c r="A100" s="466"/>
      <c r="B100" s="30" t="s">
        <v>2784</v>
      </c>
      <c r="C100" s="6">
        <f t="shared" ref="C100:G100" si="817">C105+C110+C115+C120+C125+C130+C135+C140+C145+C150+C155+C160+C165+C170+C175+C180+C185</f>
        <v>91471.081399999995</v>
      </c>
      <c r="D100" s="7">
        <f t="shared" ref="D100:H100" si="818">C100/R100-1</f>
        <v>-0.118590713389346</v>
      </c>
      <c r="E100" s="6">
        <f t="shared" si="817"/>
        <v>110843.064818</v>
      </c>
      <c r="F100" s="7">
        <f t="shared" si="818"/>
        <v>-1.3814989258262699E-2</v>
      </c>
      <c r="G100" s="6">
        <f t="shared" si="817"/>
        <v>115505.520273</v>
      </c>
      <c r="H100" s="7">
        <f t="shared" si="818"/>
        <v>2.02075740990879E-2</v>
      </c>
      <c r="I100" s="6">
        <f t="shared" ref="I100:M100" si="819">I105+I110+I115+I120+I125+I130+I135+I140+I145+I150+I155+I160+I165+I170+I175+I180+I185</f>
        <v>121466.090109</v>
      </c>
      <c r="J100" s="7">
        <f t="shared" ref="J100:N100" si="820">I100/X100-1</f>
        <v>-3.6957971874687703E-2</v>
      </c>
      <c r="K100" s="6">
        <f t="shared" si="819"/>
        <v>121944.20039500001</v>
      </c>
      <c r="L100" s="7">
        <f t="shared" si="820"/>
        <v>1.54038975781232E-2</v>
      </c>
      <c r="M100" s="6">
        <f t="shared" si="819"/>
        <v>112912.97227499999</v>
      </c>
      <c r="N100" s="7">
        <f t="shared" si="820"/>
        <v>1.2027969441955199E-2</v>
      </c>
      <c r="O100" s="31">
        <f t="shared" si="783"/>
        <v>674142.92926999996</v>
      </c>
      <c r="P100" s="32">
        <f t="shared" si="784"/>
        <v>-1.8978236065534702E-2</v>
      </c>
      <c r="Q100" s="6">
        <f t="shared" si="785"/>
        <v>575613.47882399999</v>
      </c>
      <c r="R100" s="6">
        <f t="shared" ref="R100:V100" si="821">R105+R110+R115+R120+R125+R130+R135+R140+R145+R150+R155+R160+R165+R170+R175+R180+R185</f>
        <v>103778.21381</v>
      </c>
      <c r="S100" s="7">
        <f t="shared" ref="S100:W100" si="822">R100/AT100-1</f>
        <v>0.18272944196736199</v>
      </c>
      <c r="T100" s="6">
        <f t="shared" si="821"/>
        <v>112395.81174999999</v>
      </c>
      <c r="U100" s="7">
        <f t="shared" si="822"/>
        <v>0.10186607637752899</v>
      </c>
      <c r="V100" s="6">
        <f t="shared" si="821"/>
        <v>113217.66590000001</v>
      </c>
      <c r="W100" s="7">
        <f t="shared" si="822"/>
        <v>0.120661756352595</v>
      </c>
      <c r="X100" s="6">
        <f t="shared" ref="X100:AB100" si="823">X105+X110+X115+X120+X125+X130+X135+X140+X145+X150+X155+X160+X165+X170+X175+X180+X185</f>
        <v>126127.506964</v>
      </c>
      <c r="Y100" s="7">
        <f t="shared" ref="Y100:AC100" si="824">X100/AZ100-1</f>
        <v>0.10966932548328701</v>
      </c>
      <c r="Z100" s="6">
        <f t="shared" si="823"/>
        <v>120094.2804</v>
      </c>
      <c r="AA100" s="7">
        <f t="shared" si="824"/>
        <v>6.4601269621365795E-2</v>
      </c>
      <c r="AB100" s="6">
        <f t="shared" si="823"/>
        <v>111570.9997</v>
      </c>
      <c r="AC100" s="7">
        <f t="shared" si="824"/>
        <v>8.53360260891394E-2</v>
      </c>
      <c r="AD100" s="6">
        <f t="shared" ref="AD100:AH100" si="825">AD105+AD110+AD115+AD120+AD125+AD130+AD135+AD140+AD145+AD150+AD155+AD160+AD165+AD170+AD175+AD180+AD185</f>
        <v>115657.78720000001</v>
      </c>
      <c r="AE100" s="7">
        <f t="shared" ref="AE100:AI100" si="826">AD100/BF100-1</f>
        <v>6.3582381587895101E-2</v>
      </c>
      <c r="AF100" s="6">
        <f t="shared" si="825"/>
        <v>115659.11</v>
      </c>
      <c r="AG100" s="7">
        <f t="shared" si="826"/>
        <v>4.17686289270238E-2</v>
      </c>
      <c r="AH100" s="6">
        <f t="shared" si="825"/>
        <v>110618.6519</v>
      </c>
      <c r="AI100" s="7">
        <f t="shared" si="826"/>
        <v>4.8135005377126998E-2</v>
      </c>
      <c r="AJ100" s="6">
        <f t="shared" ref="AJ100:AN100" si="827">AJ105+AJ110+AJ115+AJ120+AJ125+AJ130+AJ135+AJ140+AJ145+AJ150+AJ155+AJ160+AJ165+AJ170+AJ175+AJ180+AJ185</f>
        <v>117451.749341</v>
      </c>
      <c r="AK100" s="7">
        <f t="shared" ref="AK100:AO100" si="828">AJ100/BL100-1</f>
        <v>-5.4160377829736803E-2</v>
      </c>
      <c r="AL100" s="6">
        <f t="shared" si="827"/>
        <v>111181.80469200001</v>
      </c>
      <c r="AM100" s="7">
        <f t="shared" si="828"/>
        <v>-1.8814863009160701E-2</v>
      </c>
      <c r="AN100" s="6">
        <f t="shared" si="827"/>
        <v>98094.606771999999</v>
      </c>
      <c r="AO100" s="7">
        <f t="shared" si="828"/>
        <v>3.00557827688894E-2</v>
      </c>
      <c r="AP100" s="6">
        <f t="shared" si="794"/>
        <v>1355848.1884290001</v>
      </c>
      <c r="AQ100" s="7">
        <f t="shared" si="795"/>
        <v>6.0854158124649997E-2</v>
      </c>
      <c r="AR100" s="33"/>
      <c r="AS100" s="34">
        <f t="shared" si="796"/>
        <v>1182839.857076</v>
      </c>
      <c r="AT100" s="6">
        <f t="shared" ref="AT100:AX100" si="829">AT105+AT110+AT115+AT120+AT125+AT130+AT135+AT140+AT145+AT150+AT155+AT160+AT165+AT170+AT175+AT180+AT185</f>
        <v>87744.677800000005</v>
      </c>
      <c r="AU100" s="7">
        <f t="shared" si="798"/>
        <v>0.15100766529451001</v>
      </c>
      <c r="AV100" s="6">
        <f t="shared" si="829"/>
        <v>102004.966084</v>
      </c>
      <c r="AW100" s="7">
        <f t="shared" si="799"/>
        <v>0.100107267425007</v>
      </c>
      <c r="AX100" s="6">
        <f t="shared" si="829"/>
        <v>101027.5092</v>
      </c>
      <c r="AY100" s="7">
        <f t="shared" si="800"/>
        <v>2.38100677637965E-3</v>
      </c>
      <c r="AZ100" s="6">
        <f t="shared" ref="AZ100:BD100" si="830">AZ105+AZ110+AZ115+AZ120+AZ125+AZ130+AZ135+AZ140+AZ145+AZ150+AZ155+AZ160+AZ165+AZ170+AZ175+AZ180+AZ185</f>
        <v>113662.2452</v>
      </c>
      <c r="BA100" s="7">
        <f t="shared" si="802"/>
        <v>8.1001732553048295E-2</v>
      </c>
      <c r="BB100" s="6">
        <f t="shared" si="830"/>
        <v>112806.816812</v>
      </c>
      <c r="BC100" s="7">
        <f t="shared" si="803"/>
        <v>9.2721121411988697E-2</v>
      </c>
      <c r="BD100" s="6">
        <f t="shared" si="830"/>
        <v>102798.5776</v>
      </c>
      <c r="BE100" s="7">
        <f t="shared" si="804"/>
        <v>2.64419846733275E-2</v>
      </c>
      <c r="BF100" s="6">
        <f t="shared" ref="BF100:BJ100" si="831">BF105+BF110+BF115+BF120+BF125+BF130+BF135+BF140+BF145+BF150+BF155+BF160+BF165+BF170+BF175+BF180+BF185</f>
        <v>108743.609524</v>
      </c>
      <c r="BG100" s="7">
        <f t="shared" si="806"/>
        <v>-6.7008933891705605E-2</v>
      </c>
      <c r="BH100" s="6">
        <f t="shared" si="831"/>
        <v>111021.87836</v>
      </c>
      <c r="BI100" s="7">
        <f t="shared" si="807"/>
        <v>2.1883212357413501E-2</v>
      </c>
      <c r="BJ100" s="6">
        <f t="shared" si="831"/>
        <v>105538.55308</v>
      </c>
      <c r="BK100" s="7">
        <f t="shared" si="808"/>
        <v>3.86094058735496E-2</v>
      </c>
      <c r="BL100" s="6">
        <f t="shared" ref="BL100:BP100" si="832">BL105+BL110+BL115+BL120+BL125+BL130+BL135+BL140+BL145+BL150+BL155+BL160+BL165+BL170+BL175+BL180+BL185</f>
        <v>124177.23532399999</v>
      </c>
      <c r="BM100" s="7">
        <f t="shared" si="810"/>
        <v>0.14686223663899201</v>
      </c>
      <c r="BN100" s="6">
        <f t="shared" si="832"/>
        <v>113313.788092</v>
      </c>
      <c r="BO100" s="7">
        <f t="shared" si="811"/>
        <v>0.12415001154697899</v>
      </c>
      <c r="BP100" s="6">
        <f t="shared" si="832"/>
        <v>95232.324708</v>
      </c>
      <c r="BQ100" s="7">
        <f t="shared" si="812"/>
        <v>9.3660802426342102E-2</v>
      </c>
      <c r="BR100" s="6">
        <f t="shared" si="813"/>
        <v>1278072.181784</v>
      </c>
      <c r="BS100" s="7">
        <f t="shared" si="814"/>
        <v>6.3961720941334593E-2</v>
      </c>
      <c r="BT100" s="36"/>
      <c r="BU100" s="37">
        <v>76232.922200000001</v>
      </c>
      <c r="BV100" s="37">
        <v>92722.745412599994</v>
      </c>
      <c r="BW100" s="37">
        <v>100787.5334</v>
      </c>
      <c r="BX100" s="37">
        <v>105145.2942</v>
      </c>
      <c r="BY100" s="37">
        <v>103234.7729</v>
      </c>
      <c r="BZ100" s="37">
        <v>100150.4022</v>
      </c>
      <c r="CA100" s="37">
        <v>116553.7522</v>
      </c>
      <c r="CB100" s="37">
        <v>108644.3901</v>
      </c>
      <c r="CC100" s="37">
        <v>101615.2487</v>
      </c>
      <c r="CD100" s="37">
        <v>108275.6336</v>
      </c>
      <c r="CE100" s="37">
        <v>100799.5258</v>
      </c>
      <c r="CF100" s="37">
        <v>87076.655299999999</v>
      </c>
      <c r="CG100" s="6">
        <f t="shared" si="816"/>
        <v>1201238.8760126</v>
      </c>
    </row>
    <row r="101" spans="1:85" ht="28.8">
      <c r="A101" s="467"/>
      <c r="B101" s="30" t="s">
        <v>2785</v>
      </c>
      <c r="C101" s="6">
        <f t="shared" ref="C101:G101" si="833">C106+C111+C116+C121+C126+C131+C136+C141+C146+C151+C156+C161+C166+C171+C176+C181+C186</f>
        <v>28031.86</v>
      </c>
      <c r="D101" s="7">
        <f t="shared" ref="D101:H101" si="834">C101/R101-1</f>
        <v>-6.3590762533287895E-2</v>
      </c>
      <c r="E101" s="6">
        <f t="shared" si="833"/>
        <v>26676.99</v>
      </c>
      <c r="F101" s="7">
        <f t="shared" si="834"/>
        <v>-0.10271355506119299</v>
      </c>
      <c r="G101" s="6">
        <f t="shared" si="833"/>
        <v>28698.14</v>
      </c>
      <c r="H101" s="7">
        <f t="shared" si="834"/>
        <v>-0.142177074496736</v>
      </c>
      <c r="I101" s="6">
        <f t="shared" ref="I101:M101" si="835">I106+I111+I116+I121+I126+I131+I136+I141+I146+I151+I156+I161+I166+I171+I176+I181+I186</f>
        <v>29205.85</v>
      </c>
      <c r="J101" s="7">
        <f t="shared" ref="J101:N101" si="836">I101/X101-1</f>
        <v>-0.12692818300224601</v>
      </c>
      <c r="K101" s="6">
        <f t="shared" si="835"/>
        <v>29927.919999999998</v>
      </c>
      <c r="L101" s="7">
        <f t="shared" si="836"/>
        <v>-0.13305452808441001</v>
      </c>
      <c r="M101" s="6">
        <f t="shared" si="835"/>
        <v>29472.93</v>
      </c>
      <c r="N101" s="7">
        <f t="shared" si="836"/>
        <v>-0.117188667710439</v>
      </c>
      <c r="O101" s="31">
        <f t="shared" si="783"/>
        <v>172013.69</v>
      </c>
      <c r="P101" s="32">
        <f t="shared" si="784"/>
        <v>-0.115515760588966</v>
      </c>
      <c r="Q101" s="6">
        <f t="shared" si="785"/>
        <v>161093.78</v>
      </c>
      <c r="R101" s="6">
        <f t="shared" ref="R101:V101" si="837">R106+R111+R116+R121+R126+R131+R136+R141+R146+R151+R156+R161+R166+R171+R176+R181+R186</f>
        <v>29935.48</v>
      </c>
      <c r="S101" s="7">
        <f t="shared" ref="S101:W101" si="838">R101/AT101-1</f>
        <v>-1.0399318216228399E-2</v>
      </c>
      <c r="T101" s="6">
        <f t="shared" si="837"/>
        <v>29730.74</v>
      </c>
      <c r="U101" s="7">
        <f t="shared" si="838"/>
        <v>0.133640841168784</v>
      </c>
      <c r="V101" s="6">
        <f t="shared" si="837"/>
        <v>33454.620000000003</v>
      </c>
      <c r="W101" s="7">
        <f t="shared" si="838"/>
        <v>0.16171636644468099</v>
      </c>
      <c r="X101" s="6">
        <f t="shared" ref="X101:AB101" si="839">X106+X111+X116+X121+X126+X131+X136+X141+X146+X151+X156+X161+X166+X171+X176+X181+X186</f>
        <v>33451.83</v>
      </c>
      <c r="Y101" s="7">
        <f t="shared" ref="Y101:AC101" si="840">X101/AZ101-1</f>
        <v>0.11008228096985</v>
      </c>
      <c r="Z101" s="6">
        <f t="shared" si="839"/>
        <v>34521.11</v>
      </c>
      <c r="AA101" s="7">
        <f t="shared" si="840"/>
        <v>0.15309056413442501</v>
      </c>
      <c r="AB101" s="6">
        <f t="shared" si="839"/>
        <v>33385.31</v>
      </c>
      <c r="AC101" s="7">
        <f t="shared" si="840"/>
        <v>0.17201602085561801</v>
      </c>
      <c r="AD101" s="6">
        <f t="shared" ref="AD101:AH101" si="841">AD106+AD111+AD116+AD121+AD126+AD131+AD136+AD141+AD146+AD151+AD156+AD161+AD166+AD171+AD176+AD181+AD186</f>
        <v>30289.88</v>
      </c>
      <c r="AE101" s="7">
        <f t="shared" ref="AE101:AI101" si="842">AD101/BF101-1</f>
        <v>8.5098341680873907E-2</v>
      </c>
      <c r="AF101" s="6">
        <f t="shared" si="841"/>
        <v>27467.14</v>
      </c>
      <c r="AG101" s="7">
        <f t="shared" si="842"/>
        <v>2.1109083798400902E-2</v>
      </c>
      <c r="AH101" s="6">
        <f t="shared" si="841"/>
        <v>28395.26</v>
      </c>
      <c r="AI101" s="7">
        <f t="shared" si="842"/>
        <v>-1.6271643038232499E-2</v>
      </c>
      <c r="AJ101" s="6">
        <f t="shared" ref="AJ101:AN101" si="843">AJ106+AJ111+AJ116+AJ121+AJ126+AJ131+AJ136+AJ141+AJ146+AJ151+AJ156+AJ161+AJ166+AJ171+AJ176+AJ181+AJ186</f>
        <v>28034.41</v>
      </c>
      <c r="AK101" s="7">
        <f t="shared" ref="AK101:AO101" si="844">AJ101/BL101-1</f>
        <v>-5.3053430731097799E-2</v>
      </c>
      <c r="AL101" s="6">
        <f t="shared" si="843"/>
        <v>27939.59</v>
      </c>
      <c r="AM101" s="7">
        <f t="shared" si="844"/>
        <v>-3.9909295182053897E-2</v>
      </c>
      <c r="AN101" s="6">
        <f t="shared" si="843"/>
        <v>27005.38</v>
      </c>
      <c r="AO101" s="7">
        <f t="shared" si="844"/>
        <v>-7.6091935855236797E-2</v>
      </c>
      <c r="AP101" s="6">
        <f t="shared" si="794"/>
        <v>363610.75</v>
      </c>
      <c r="AQ101" s="7">
        <f t="shared" si="795"/>
        <v>5.2584751554789297E-2</v>
      </c>
      <c r="AR101" s="33"/>
      <c r="AS101" s="34">
        <f t="shared" si="796"/>
        <v>316216.07</v>
      </c>
      <c r="AT101" s="6">
        <f t="shared" ref="AT101:AX101" si="845">AT106+AT111+AT116+AT121+AT126+AT131+AT136+AT141+AT146+AT151+AT156+AT161+AT166+AT171+AT176+AT181+AT186</f>
        <v>30250.06</v>
      </c>
      <c r="AU101" s="7">
        <f t="shared" si="798"/>
        <v>0.48472818975426701</v>
      </c>
      <c r="AV101" s="6">
        <f t="shared" si="845"/>
        <v>26225.89</v>
      </c>
      <c r="AW101" s="7">
        <f t="shared" si="799"/>
        <v>-5.7065637509860399E-2</v>
      </c>
      <c r="AX101" s="6">
        <f t="shared" si="845"/>
        <v>28797.58</v>
      </c>
      <c r="AY101" s="7">
        <f t="shared" si="800"/>
        <v>9.2412916710620206E-3</v>
      </c>
      <c r="AZ101" s="6">
        <f t="shared" ref="AZ101:BD101" si="846">AZ106+AZ111+AZ116+AZ121+AZ126+AZ131+AZ136+AZ141+AZ146+AZ151+AZ156+AZ161+AZ166+AZ171+AZ176+AZ181+AZ186</f>
        <v>30134.55</v>
      </c>
      <c r="BA101" s="7">
        <f t="shared" si="802"/>
        <v>-2.19087912676427E-2</v>
      </c>
      <c r="BB101" s="6">
        <f t="shared" si="846"/>
        <v>29937.9</v>
      </c>
      <c r="BC101" s="7">
        <f t="shared" si="803"/>
        <v>-1.51096203300372E-2</v>
      </c>
      <c r="BD101" s="6">
        <f t="shared" si="846"/>
        <v>28485.37</v>
      </c>
      <c r="BE101" s="7">
        <f t="shared" si="804"/>
        <v>-3.0072965758972899E-2</v>
      </c>
      <c r="BF101" s="6">
        <f t="shared" ref="BF101:BJ101" si="847">BF106+BF111+BF116+BF121+BF126+BF131+BF136+BF141+BF146+BF151+BF156+BF161+BF166+BF171+BF176+BF181+BF186</f>
        <v>27914.41</v>
      </c>
      <c r="BG101" s="7">
        <f t="shared" si="806"/>
        <v>-1.73632745534128E-2</v>
      </c>
      <c r="BH101" s="6">
        <f t="shared" si="847"/>
        <v>26899.32</v>
      </c>
      <c r="BI101" s="7">
        <f t="shared" si="807"/>
        <v>-3.9689322717526801E-2</v>
      </c>
      <c r="BJ101" s="6">
        <f t="shared" si="847"/>
        <v>28864.94</v>
      </c>
      <c r="BK101" s="7">
        <f t="shared" si="808"/>
        <v>9.9437593288345099E-3</v>
      </c>
      <c r="BL101" s="6">
        <f t="shared" ref="BL101:BP101" si="848">BL106+BL111+BL116+BL121+BL126+BL131+BL136+BL141+BL146+BL151+BL156+BL161+BL166+BL171+BL176+BL181+BL186</f>
        <v>29605.06</v>
      </c>
      <c r="BM101" s="7">
        <f t="shared" si="810"/>
        <v>-4.7615891930599702E-2</v>
      </c>
      <c r="BN101" s="6">
        <f t="shared" si="848"/>
        <v>29100.99</v>
      </c>
      <c r="BO101" s="7">
        <f t="shared" si="811"/>
        <v>-9.0552568960959007E-2</v>
      </c>
      <c r="BP101" s="6">
        <f t="shared" si="848"/>
        <v>29229.51</v>
      </c>
      <c r="BQ101" s="7">
        <f t="shared" si="812"/>
        <v>-0.107071634645346</v>
      </c>
      <c r="BR101" s="6">
        <f t="shared" si="813"/>
        <v>345445.58</v>
      </c>
      <c r="BS101" s="7">
        <f t="shared" si="814"/>
        <v>-7.6655050262980397E-3</v>
      </c>
      <c r="BT101" s="36"/>
      <c r="BU101" s="37">
        <v>20374.14</v>
      </c>
      <c r="BV101" s="37">
        <v>27813.06</v>
      </c>
      <c r="BW101" s="37">
        <v>28533.89</v>
      </c>
      <c r="BX101" s="37">
        <v>30809.55</v>
      </c>
      <c r="BY101" s="37">
        <v>30397.19</v>
      </c>
      <c r="BZ101" s="37">
        <v>29368.57</v>
      </c>
      <c r="CA101" s="37">
        <v>28407.66</v>
      </c>
      <c r="CB101" s="37">
        <v>28011.06</v>
      </c>
      <c r="CC101" s="37">
        <v>28580.74</v>
      </c>
      <c r="CD101" s="37">
        <v>31085.21</v>
      </c>
      <c r="CE101" s="37">
        <v>31998.54</v>
      </c>
      <c r="CF101" s="37">
        <v>32734.44</v>
      </c>
      <c r="CG101" s="6">
        <f t="shared" si="816"/>
        <v>348114.05</v>
      </c>
    </row>
    <row r="102" spans="1:85" ht="28.8">
      <c r="A102" s="467"/>
      <c r="B102" s="30" t="s">
        <v>2786</v>
      </c>
      <c r="C102" s="6">
        <f t="shared" ref="C102:G102" si="849">C107+C112+C117+C122+C127+C132+C137+C142+C147+C152+C157+C162+C167+C172+C177+C182+C187</f>
        <v>7393.31</v>
      </c>
      <c r="D102" s="7">
        <f t="shared" ref="D102:H102" si="850">C102/R102-1</f>
        <v>-4.97873581905975E-2</v>
      </c>
      <c r="E102" s="6">
        <f t="shared" si="849"/>
        <v>7424.72</v>
      </c>
      <c r="F102" s="7">
        <f t="shared" si="850"/>
        <v>-2.1818550708598901E-2</v>
      </c>
      <c r="G102" s="6">
        <f t="shared" si="849"/>
        <v>7017.04</v>
      </c>
      <c r="H102" s="7">
        <f t="shared" si="850"/>
        <v>-2.9480553069836501E-2</v>
      </c>
      <c r="I102" s="6">
        <f t="shared" ref="I102:M102" si="851">I107+I112+I117+I122+I127+I132+I137+I142+I147+I152+I157+I162+I167+I172+I177+I182+I187</f>
        <v>6880.66</v>
      </c>
      <c r="J102" s="7">
        <f t="shared" ref="J102:N102" si="852">I102/X102-1</f>
        <v>-3.23771004754679E-2</v>
      </c>
      <c r="K102" s="6">
        <f t="shared" si="851"/>
        <v>7052.96</v>
      </c>
      <c r="L102" s="7">
        <f t="shared" si="852"/>
        <v>-8.7842093487339096E-2</v>
      </c>
      <c r="M102" s="6">
        <f t="shared" si="851"/>
        <v>6971.69</v>
      </c>
      <c r="N102" s="7">
        <f t="shared" si="852"/>
        <v>-4.8423112935851699E-2</v>
      </c>
      <c r="O102" s="31">
        <f t="shared" si="783"/>
        <v>42740.38</v>
      </c>
      <c r="P102" s="32">
        <f t="shared" si="784"/>
        <v>-4.5349941803495102E-2</v>
      </c>
      <c r="Q102" s="6">
        <f t="shared" si="785"/>
        <v>37444.269999999997</v>
      </c>
      <c r="R102" s="6">
        <f t="shared" ref="R102:V102" si="853">R107+R112+R117+R122+R127+R132+R137+R142+R147+R152+R157+R162+R167+R172+R177+R182+R187</f>
        <v>7780.69</v>
      </c>
      <c r="S102" s="7">
        <f t="shared" ref="S102:W102" si="854">R102/AT102-1</f>
        <v>-0.104975458026726</v>
      </c>
      <c r="T102" s="6">
        <f t="shared" si="853"/>
        <v>7590.33</v>
      </c>
      <c r="U102" s="7">
        <f t="shared" si="854"/>
        <v>-2.6832110836310898E-2</v>
      </c>
      <c r="V102" s="6">
        <f t="shared" si="853"/>
        <v>7230.19</v>
      </c>
      <c r="W102" s="7">
        <f t="shared" si="854"/>
        <v>1.9759974838119199E-2</v>
      </c>
      <c r="X102" s="6">
        <f t="shared" ref="X102:AB102" si="855">X107+X112+X117+X122+X127+X132+X137+X142+X147+X152+X157+X162+X167+X172+X177+X182+X187</f>
        <v>7110.89</v>
      </c>
      <c r="Y102" s="7">
        <f t="shared" ref="Y102:AC102" si="856">X102/AZ102-1</f>
        <v>-9.0871085965914498E-3</v>
      </c>
      <c r="Z102" s="6">
        <f t="shared" si="855"/>
        <v>7732.17</v>
      </c>
      <c r="AA102" s="7">
        <f t="shared" si="856"/>
        <v>9.2764200181181297E-2</v>
      </c>
      <c r="AB102" s="6">
        <f t="shared" si="855"/>
        <v>7326.46</v>
      </c>
      <c r="AC102" s="7">
        <f t="shared" si="856"/>
        <v>5.16640972419595E-2</v>
      </c>
      <c r="AD102" s="6">
        <f t="shared" ref="AD102:AH102" si="857">AD107+AD112+AD117+AD122+AD127+AD132+AD137+AD142+AD147+AD152+AD157+AD162+AD167+AD172+AD177+AD182+AD187</f>
        <v>7734.98</v>
      </c>
      <c r="AE102" s="7">
        <f t="shared" ref="AE102:AI102" si="858">AD102/BF102-1</f>
        <v>1.5715730174779698E-2</v>
      </c>
      <c r="AF102" s="6">
        <f t="shared" si="857"/>
        <v>7602.05</v>
      </c>
      <c r="AG102" s="7">
        <f t="shared" si="858"/>
        <v>4.7345144935523102E-2</v>
      </c>
      <c r="AH102" s="6">
        <f t="shared" si="857"/>
        <v>7505.9</v>
      </c>
      <c r="AI102" s="7">
        <f t="shared" si="858"/>
        <v>5.3193579165964802E-2</v>
      </c>
      <c r="AJ102" s="6">
        <f t="shared" ref="AJ102:AN102" si="859">AJ107+AJ112+AJ117+AJ122+AJ127+AJ132+AJ137+AJ142+AJ147+AJ152+AJ157+AJ162+AJ167+AJ172+AJ177+AJ182+AJ187</f>
        <v>7971.25</v>
      </c>
      <c r="AK102" s="7">
        <f t="shared" ref="AK102:AO102" si="860">AJ102/BL102-1</f>
        <v>7.58264479540907E-2</v>
      </c>
      <c r="AL102" s="6">
        <f t="shared" si="859"/>
        <v>7440.63</v>
      </c>
      <c r="AM102" s="7">
        <f t="shared" si="860"/>
        <v>5.1163598913324303E-2</v>
      </c>
      <c r="AN102" s="6">
        <f t="shared" si="859"/>
        <v>7698.59</v>
      </c>
      <c r="AO102" s="7">
        <f t="shared" si="860"/>
        <v>9.5360795406040505E-2</v>
      </c>
      <c r="AP102" s="6">
        <f t="shared" si="794"/>
        <v>90724.13</v>
      </c>
      <c r="AQ102" s="7">
        <f t="shared" si="795"/>
        <v>2.7242192006965399E-2</v>
      </c>
      <c r="AR102" s="33"/>
      <c r="AS102" s="34">
        <f t="shared" si="796"/>
        <v>81289.789999999994</v>
      </c>
      <c r="AT102" s="6">
        <f t="shared" ref="AT102:AX102" si="861">AT107+AT112+AT117+AT122+AT127+AT132+AT137+AT142+AT147+AT152+AT157+AT162+AT167+AT172+AT177+AT182+AT187</f>
        <v>8693.27</v>
      </c>
      <c r="AU102" s="7">
        <f t="shared" si="798"/>
        <v>4.8976878096575603E-2</v>
      </c>
      <c r="AV102" s="6">
        <f t="shared" si="861"/>
        <v>7799.61</v>
      </c>
      <c r="AW102" s="7">
        <f t="shared" si="799"/>
        <v>-4.7201319325678198E-2</v>
      </c>
      <c r="AX102" s="6">
        <f t="shared" si="861"/>
        <v>7090.09</v>
      </c>
      <c r="AY102" s="7">
        <f t="shared" si="800"/>
        <v>-8.7772185253233298E-2</v>
      </c>
      <c r="AZ102" s="6">
        <f t="shared" ref="AZ102:BD102" si="862">AZ107+AZ112+AZ117+AZ122+AZ127+AZ132+AZ137+AZ142+AZ147+AZ152+AZ157+AZ162+AZ167+AZ172+AZ177+AZ182+AZ187</f>
        <v>7176.1</v>
      </c>
      <c r="BA102" s="7">
        <f t="shared" si="802"/>
        <v>-0.12138891099534101</v>
      </c>
      <c r="BB102" s="6">
        <f t="shared" si="862"/>
        <v>7075.79</v>
      </c>
      <c r="BC102" s="7">
        <f t="shared" si="803"/>
        <v>-0.14400726816982001</v>
      </c>
      <c r="BD102" s="6">
        <f t="shared" si="862"/>
        <v>6966.54</v>
      </c>
      <c r="BE102" s="7">
        <f t="shared" si="804"/>
        <v>-0.13059094267287</v>
      </c>
      <c r="BF102" s="6">
        <f t="shared" ref="BF102:BJ102" si="863">BF107+BF112+BF117+BF122+BF127+BF132+BF137+BF142+BF147+BF152+BF157+BF162+BF167+BF172+BF177+BF182+BF187</f>
        <v>7615.3</v>
      </c>
      <c r="BG102" s="7">
        <f t="shared" si="806"/>
        <v>-7.3106668257071003E-2</v>
      </c>
      <c r="BH102" s="6">
        <f t="shared" si="863"/>
        <v>7258.4</v>
      </c>
      <c r="BI102" s="7">
        <f t="shared" si="807"/>
        <v>-0.11609691466871901</v>
      </c>
      <c r="BJ102" s="6">
        <f t="shared" si="863"/>
        <v>7126.8</v>
      </c>
      <c r="BK102" s="7">
        <f t="shared" si="808"/>
        <v>-0.107030313205973</v>
      </c>
      <c r="BL102" s="6">
        <f t="shared" ref="BL102:BP102" si="864">BL107+BL112+BL117+BL122+BL127+BL132+BL137+BL142+BL147+BL152+BL157+BL162+BL167+BL172+BL177+BL182+BL187</f>
        <v>7409.42</v>
      </c>
      <c r="BM102" s="7">
        <f t="shared" si="810"/>
        <v>-0.10141577508653001</v>
      </c>
      <c r="BN102" s="6">
        <f t="shared" si="864"/>
        <v>7078.47</v>
      </c>
      <c r="BO102" s="7">
        <f t="shared" si="811"/>
        <v>-9.7974974863997893E-2</v>
      </c>
      <c r="BP102" s="6">
        <f t="shared" si="864"/>
        <v>7028.36</v>
      </c>
      <c r="BQ102" s="7">
        <f t="shared" si="812"/>
        <v>-0.119592939066124</v>
      </c>
      <c r="BR102" s="6">
        <f t="shared" si="813"/>
        <v>88318.15</v>
      </c>
      <c r="BS102" s="7">
        <f t="shared" si="814"/>
        <v>-9.1163032117336895E-2</v>
      </c>
      <c r="BT102" s="36"/>
      <c r="BU102" s="37">
        <v>8287.3799999999992</v>
      </c>
      <c r="BV102" s="37">
        <v>8186</v>
      </c>
      <c r="BW102" s="37">
        <v>7772.28</v>
      </c>
      <c r="BX102" s="37">
        <v>8167.55</v>
      </c>
      <c r="BY102" s="37">
        <v>8266.18</v>
      </c>
      <c r="BZ102" s="37">
        <v>8012.96</v>
      </c>
      <c r="CA102" s="37">
        <v>8215.94</v>
      </c>
      <c r="CB102" s="37">
        <v>8211.76</v>
      </c>
      <c r="CC102" s="37">
        <v>7981.01</v>
      </c>
      <c r="CD102" s="37">
        <v>8245.66</v>
      </c>
      <c r="CE102" s="37">
        <v>7847.31</v>
      </c>
      <c r="CF102" s="37">
        <v>7983.0799999999899</v>
      </c>
      <c r="CG102" s="6">
        <f t="shared" si="816"/>
        <v>97177.11</v>
      </c>
    </row>
    <row r="103" spans="1:85" ht="28.8">
      <c r="A103" s="467"/>
      <c r="B103" s="30" t="s">
        <v>2787</v>
      </c>
      <c r="C103" s="6">
        <f t="shared" ref="C103:G103" si="865">C108+C113+C118+C123+C128+C133+C138+C143+C148+C153+C158+C163+C168+C173+C178+C183+C188</f>
        <v>4600.03</v>
      </c>
      <c r="D103" s="7">
        <f t="shared" ref="D103:H103" si="866">C103/R103-1</f>
        <v>0.698650320341204</v>
      </c>
      <c r="E103" s="6">
        <f t="shared" si="865"/>
        <v>3971.74</v>
      </c>
      <c r="F103" s="7">
        <f t="shared" si="866"/>
        <v>0.53963103807851198</v>
      </c>
      <c r="G103" s="6">
        <f t="shared" si="865"/>
        <v>4740.57</v>
      </c>
      <c r="H103" s="7">
        <f t="shared" si="866"/>
        <v>0.64030726112004699</v>
      </c>
      <c r="I103" s="6">
        <f t="shared" ref="I103:M103" si="867">I108+I113+I118+I123+I128+I133+I138+I143+I148+I153+I158+I163+I168+I173+I178+I183+I188</f>
        <v>4626.3900000000103</v>
      </c>
      <c r="J103" s="7">
        <f t="shared" ref="J103:N103" si="868">I103/X103-1</f>
        <v>0.43552325779836998</v>
      </c>
      <c r="K103" s="6">
        <f t="shared" si="867"/>
        <v>5032.3099999999904</v>
      </c>
      <c r="L103" s="7">
        <f t="shared" si="868"/>
        <v>0.39467937099178402</v>
      </c>
      <c r="M103" s="6">
        <f t="shared" si="867"/>
        <v>5191.1599999999899</v>
      </c>
      <c r="N103" s="7">
        <f t="shared" si="868"/>
        <v>0.50273268335610599</v>
      </c>
      <c r="O103" s="31">
        <f t="shared" si="783"/>
        <v>28162.2</v>
      </c>
      <c r="P103" s="32">
        <f t="shared" si="784"/>
        <v>0.52531026481780396</v>
      </c>
      <c r="Q103" s="6">
        <f t="shared" si="785"/>
        <v>15008.78</v>
      </c>
      <c r="R103" s="6">
        <f t="shared" ref="R103:V103" si="869">R108+R113+R118+R123+R128+R133+R138+R143+R148+R153+R158+R163+R168+R173+R178+R183+R188</f>
        <v>2708.05</v>
      </c>
      <c r="S103" s="7">
        <f t="shared" ref="S103:W103" si="870">R103/AT103-1</f>
        <v>-0.23336824821651</v>
      </c>
      <c r="T103" s="6">
        <f t="shared" si="869"/>
        <v>2579.67</v>
      </c>
      <c r="U103" s="7">
        <f t="shared" si="870"/>
        <v>0.148689747300457</v>
      </c>
      <c r="V103" s="6">
        <f t="shared" si="869"/>
        <v>2890.05</v>
      </c>
      <c r="W103" s="7">
        <f t="shared" si="870"/>
        <v>2.6299809303305801E-2</v>
      </c>
      <c r="X103" s="6">
        <f t="shared" ref="X103:AB103" si="871">X108+X113+X118+X123+X128+X133+X138+X143+X148+X153+X158+X163+X168+X173+X178+X183+X188</f>
        <v>3222.79</v>
      </c>
      <c r="Y103" s="7">
        <f t="shared" ref="Y103:AC103" si="872">X103/AZ103-1</f>
        <v>-1.1777139332851401E-3</v>
      </c>
      <c r="Z103" s="6">
        <f t="shared" si="871"/>
        <v>3608.2200000000098</v>
      </c>
      <c r="AA103" s="7">
        <f t="shared" si="872"/>
        <v>9.50392405601128E-2</v>
      </c>
      <c r="AB103" s="6">
        <f t="shared" si="871"/>
        <v>3454.47999999999</v>
      </c>
      <c r="AC103" s="7">
        <f t="shared" si="872"/>
        <v>2.38519438463647E-3</v>
      </c>
      <c r="AD103" s="6">
        <f t="shared" ref="AD103:AH103" si="873">AD108+AD113+AD118+AD123+AD128+AD133+AD138+AD143+AD148+AD153+AD158+AD163+AD168+AD173+AD178+AD183+AD188</f>
        <v>3698.18</v>
      </c>
      <c r="AE103" s="7">
        <f t="shared" ref="AE103:AI103" si="874">AD103/BF103-1</f>
        <v>-3.39460781112466E-2</v>
      </c>
      <c r="AF103" s="6">
        <f t="shared" si="873"/>
        <v>3677.5299999999902</v>
      </c>
      <c r="AG103" s="7">
        <f t="shared" si="874"/>
        <v>-4.0823672096089302E-2</v>
      </c>
      <c r="AH103" s="6">
        <f t="shared" si="873"/>
        <v>3395.99</v>
      </c>
      <c r="AI103" s="7">
        <f t="shared" si="874"/>
        <v>-5.1809970543481097E-2</v>
      </c>
      <c r="AJ103" s="6">
        <f t="shared" ref="AJ103:AN103" si="875">AJ108+AJ113+AJ118+AJ123+AJ128+AJ133+AJ138+AJ143+AJ148+AJ153+AJ158+AJ163+AJ168+AJ173+AJ178+AJ183+AJ188</f>
        <v>4115.2599999999902</v>
      </c>
      <c r="AK103" s="7">
        <f t="shared" ref="AK103:AO103" si="876">AJ103/BL103-1</f>
        <v>0.125996984762376</v>
      </c>
      <c r="AL103" s="6">
        <f t="shared" si="875"/>
        <v>3865.69</v>
      </c>
      <c r="AM103" s="7">
        <f t="shared" si="876"/>
        <v>4.7765797704811597E-2</v>
      </c>
      <c r="AN103" s="6">
        <f t="shared" si="875"/>
        <v>4441.4400000000196</v>
      </c>
      <c r="AO103" s="7">
        <f t="shared" si="876"/>
        <v>0.13790585600934799</v>
      </c>
      <c r="AP103" s="6">
        <f t="shared" si="794"/>
        <v>41657.35</v>
      </c>
      <c r="AQ103" s="7">
        <f t="shared" si="795"/>
        <v>1.4716764937575901E-2</v>
      </c>
      <c r="AR103" s="33"/>
      <c r="AS103" s="34">
        <f t="shared" si="796"/>
        <v>37150.01</v>
      </c>
      <c r="AT103" s="6">
        <f t="shared" ref="AT103:AX103" si="877">AT108+AT113+AT118+AT123+AT128+AT133+AT138+AT143+AT148+AT153+AT158+AT163+AT168+AT173+AT178+AT183+AT188</f>
        <v>3532.4</v>
      </c>
      <c r="AU103" s="7">
        <f t="shared" si="798"/>
        <v>0.65841154183822503</v>
      </c>
      <c r="AV103" s="6">
        <f t="shared" si="877"/>
        <v>2245.75</v>
      </c>
      <c r="AW103" s="7">
        <f t="shared" si="799"/>
        <v>-1.59024381693572E-2</v>
      </c>
      <c r="AX103" s="6">
        <f t="shared" si="877"/>
        <v>2815.9899999999898</v>
      </c>
      <c r="AY103" s="7">
        <f t="shared" si="800"/>
        <v>0.20211480749445501</v>
      </c>
      <c r="AZ103" s="6">
        <f t="shared" ref="AZ103:BD103" si="878">AZ108+AZ113+AZ118+AZ123+AZ128+AZ133+AZ138+AZ143+AZ148+AZ153+AZ158+AZ163+AZ168+AZ173+AZ178+AZ183+AZ188</f>
        <v>3226.59</v>
      </c>
      <c r="BA103" s="7">
        <f t="shared" si="802"/>
        <v>0.30975847371625598</v>
      </c>
      <c r="BB103" s="6">
        <f t="shared" si="878"/>
        <v>3295.06</v>
      </c>
      <c r="BC103" s="7">
        <f t="shared" si="803"/>
        <v>0.28387297876485601</v>
      </c>
      <c r="BD103" s="6">
        <f t="shared" si="878"/>
        <v>3446.26</v>
      </c>
      <c r="BE103" s="7">
        <f t="shared" si="804"/>
        <v>0.29486114920589501</v>
      </c>
      <c r="BF103" s="6">
        <f t="shared" ref="BF103:BJ103" si="879">BF108+BF113+BF118+BF123+BF128+BF133+BF138+BF143+BF148+BF153+BF158+BF163+BF168+BF173+BF178+BF183+BF188</f>
        <v>3828.13</v>
      </c>
      <c r="BG103" s="7">
        <f t="shared" si="806"/>
        <v>0.33663290281807801</v>
      </c>
      <c r="BH103" s="6">
        <f t="shared" si="879"/>
        <v>3834.05</v>
      </c>
      <c r="BI103" s="7">
        <f t="shared" si="807"/>
        <v>0.33259069770674898</v>
      </c>
      <c r="BJ103" s="6">
        <f t="shared" si="879"/>
        <v>3581.55</v>
      </c>
      <c r="BK103" s="7">
        <f t="shared" si="808"/>
        <v>0.29493242510358703</v>
      </c>
      <c r="BL103" s="6">
        <f t="shared" ref="BL103:BP103" si="880">BL108+BL113+BL118+BL123+BL128+BL133+BL138+BL143+BL148+BL153+BL158+BL163+BL168+BL173+BL178+BL183+BL188</f>
        <v>3654.77</v>
      </c>
      <c r="BM103" s="7">
        <f t="shared" si="810"/>
        <v>0.29407203353822797</v>
      </c>
      <c r="BN103" s="6">
        <f t="shared" si="880"/>
        <v>3689.46000000001</v>
      </c>
      <c r="BO103" s="7">
        <f t="shared" si="811"/>
        <v>0.28092906988855498</v>
      </c>
      <c r="BP103" s="6">
        <f t="shared" si="880"/>
        <v>3903.1700000000101</v>
      </c>
      <c r="BQ103" s="7">
        <f t="shared" si="812"/>
        <v>0.25078350819399198</v>
      </c>
      <c r="BR103" s="6">
        <f t="shared" si="813"/>
        <v>41053.18</v>
      </c>
      <c r="BS103" s="7">
        <f t="shared" si="814"/>
        <v>0.29186856121849802</v>
      </c>
      <c r="BT103" s="36"/>
      <c r="BU103" s="37">
        <v>2129.9899999999998</v>
      </c>
      <c r="BV103" s="37">
        <v>2282.04</v>
      </c>
      <c r="BW103" s="37">
        <v>2342.5300000000002</v>
      </c>
      <c r="BX103" s="37">
        <v>2463.5</v>
      </c>
      <c r="BY103" s="37">
        <v>2566.5</v>
      </c>
      <c r="BZ103" s="37">
        <v>2661.49</v>
      </c>
      <c r="CA103" s="37">
        <v>2864.01</v>
      </c>
      <c r="CB103" s="37">
        <v>2877.14</v>
      </c>
      <c r="CC103" s="37">
        <v>2765.82</v>
      </c>
      <c r="CD103" s="37">
        <v>2824.24</v>
      </c>
      <c r="CE103" s="37">
        <v>2880.3</v>
      </c>
      <c r="CF103" s="37">
        <v>3120.58</v>
      </c>
      <c r="CG103" s="6">
        <f t="shared" si="816"/>
        <v>31778.14</v>
      </c>
    </row>
    <row r="104" spans="1:85" s="24" customFormat="1" ht="28.8">
      <c r="A104" s="468" t="s">
        <v>2543</v>
      </c>
      <c r="B104" s="30" t="s">
        <v>2783</v>
      </c>
      <c r="C104" s="6">
        <f t="shared" ref="C104:G104" si="881">C105+C106+C107+C108</f>
        <v>16223.315500000001</v>
      </c>
      <c r="D104" s="7">
        <f t="shared" ref="D104:H104" si="882">C104/R104-1</f>
        <v>0.24819465192038101</v>
      </c>
      <c r="E104" s="6">
        <f t="shared" si="881"/>
        <v>14192.4661</v>
      </c>
      <c r="F104" s="7">
        <f t="shared" si="882"/>
        <v>-6.6140635543399096E-4</v>
      </c>
      <c r="G104" s="6">
        <f t="shared" si="881"/>
        <v>19555.153699999999</v>
      </c>
      <c r="H104" s="7">
        <f t="shared" si="882"/>
        <v>3.9412766480011498E-3</v>
      </c>
      <c r="I104" s="6">
        <f t="shared" ref="I104:M104" si="883">I105+I106+I107+I108</f>
        <v>22085.238399999998</v>
      </c>
      <c r="J104" s="7">
        <f t="shared" ref="J104:N104" si="884">I104/X104-1</f>
        <v>-3.5086358532864098E-2</v>
      </c>
      <c r="K104" s="6">
        <f t="shared" si="883"/>
        <v>21521.852200000001</v>
      </c>
      <c r="L104" s="7">
        <f t="shared" si="884"/>
        <v>6.5010789333105098E-2</v>
      </c>
      <c r="M104" s="6">
        <f t="shared" si="883"/>
        <v>19895.284</v>
      </c>
      <c r="N104" s="7">
        <f t="shared" si="884"/>
        <v>7.2424639985125799E-2</v>
      </c>
      <c r="O104" s="31">
        <f t="shared" si="783"/>
        <v>113473.30989999999</v>
      </c>
      <c r="P104" s="32">
        <f t="shared" si="784"/>
        <v>4.75191149676382E-2</v>
      </c>
      <c r="Q104" s="6">
        <f t="shared" si="785"/>
        <v>89774.080499999996</v>
      </c>
      <c r="R104" s="6">
        <f t="shared" ref="R104:V104" si="885">R105+R106+R107+R108</f>
        <v>12997.424300000001</v>
      </c>
      <c r="S104" s="7">
        <f t="shared" ref="S104:W104" si="886">R104/AT104-1</f>
        <v>0.61994766881099705</v>
      </c>
      <c r="T104" s="6">
        <f t="shared" si="885"/>
        <v>14201.8593</v>
      </c>
      <c r="U104" s="7">
        <f t="shared" si="886"/>
        <v>0.57251353964512297</v>
      </c>
      <c r="V104" s="6">
        <f t="shared" si="885"/>
        <v>19478.383999999998</v>
      </c>
      <c r="W104" s="7">
        <f t="shared" si="886"/>
        <v>0.55168029929839602</v>
      </c>
      <c r="X104" s="6">
        <f t="shared" ref="X104:AB104" si="887">X105+X106+X107+X108</f>
        <v>22888.305700000001</v>
      </c>
      <c r="Y104" s="7">
        <f t="shared" ref="Y104:AC104" si="888">X104/AZ104-1</f>
        <v>0.54583253221897998</v>
      </c>
      <c r="Z104" s="6">
        <f t="shared" si="887"/>
        <v>20208.107199999999</v>
      </c>
      <c r="AA104" s="7">
        <f t="shared" si="888"/>
        <v>0.46690245575793199</v>
      </c>
      <c r="AB104" s="6">
        <f t="shared" si="887"/>
        <v>18551.6849</v>
      </c>
      <c r="AC104" s="7">
        <f t="shared" si="888"/>
        <v>0.57554723594961199</v>
      </c>
      <c r="AD104" s="6">
        <f t="shared" ref="AD104:AH104" si="889">AD105+AD106+AD107+AD108</f>
        <v>19478.239300000001</v>
      </c>
      <c r="AE104" s="7">
        <f t="shared" ref="AE104:AI104" si="890">AD104/BF104-1</f>
        <v>0.57940556504068397</v>
      </c>
      <c r="AF104" s="6">
        <f t="shared" si="889"/>
        <v>18453.013900000002</v>
      </c>
      <c r="AG104" s="7">
        <f t="shared" si="890"/>
        <v>0.68568857869246203</v>
      </c>
      <c r="AH104" s="6">
        <f t="shared" si="889"/>
        <v>19973.3894</v>
      </c>
      <c r="AI104" s="7">
        <f t="shared" si="890"/>
        <v>0.74384921632387102</v>
      </c>
      <c r="AJ104" s="6">
        <f t="shared" ref="AJ104:AN104" si="891">AJ105+AJ106+AJ107+AJ108</f>
        <v>21606.9097</v>
      </c>
      <c r="AK104" s="7">
        <f t="shared" ref="AK104:AO104" si="892">AJ104/BL104-1</f>
        <v>5.2152849488903398E-2</v>
      </c>
      <c r="AL104" s="6">
        <f t="shared" si="891"/>
        <v>21386.1168</v>
      </c>
      <c r="AM104" s="7">
        <f t="shared" si="892"/>
        <v>0.130335430518873</v>
      </c>
      <c r="AN104" s="6">
        <f t="shared" si="891"/>
        <v>18833.626</v>
      </c>
      <c r="AO104" s="7">
        <f t="shared" si="892"/>
        <v>0.25553716618474298</v>
      </c>
      <c r="AP104" s="6">
        <f t="shared" si="794"/>
        <v>228057.06049999999</v>
      </c>
      <c r="AQ104" s="7">
        <f t="shared" si="795"/>
        <v>0.43292734751707601</v>
      </c>
      <c r="AR104" s="33"/>
      <c r="AS104" s="34">
        <f t="shared" si="796"/>
        <v>144154.20420000001</v>
      </c>
      <c r="AT104" s="34">
        <f t="shared" ref="AT104:AX104" si="893">AT105+AT106+AT107+AT108</f>
        <v>8023.3606</v>
      </c>
      <c r="AU104" s="33"/>
      <c r="AV104" s="34">
        <f t="shared" si="893"/>
        <v>9031.3112999999994</v>
      </c>
      <c r="AW104" s="33"/>
      <c r="AX104" s="34">
        <f t="shared" si="893"/>
        <v>12553.091</v>
      </c>
      <c r="AY104" s="33"/>
      <c r="AZ104" s="34">
        <f t="shared" ref="AZ104:BD104" si="894">AZ105+AZ106+AZ107+AZ108</f>
        <v>14806.4588</v>
      </c>
      <c r="BA104" s="33"/>
      <c r="BB104" s="34">
        <f t="shared" si="894"/>
        <v>13776.040199999999</v>
      </c>
      <c r="BC104" s="33"/>
      <c r="BD104" s="34">
        <f t="shared" si="894"/>
        <v>11774.7564</v>
      </c>
      <c r="BE104" s="33"/>
      <c r="BF104" s="34">
        <f t="shared" ref="BF104:BJ104" si="895">BF105+BF106+BF107+BF108</f>
        <v>12332.6394</v>
      </c>
      <c r="BG104" s="33"/>
      <c r="BH104" s="34">
        <f t="shared" si="895"/>
        <v>10946.8701</v>
      </c>
      <c r="BI104" s="33"/>
      <c r="BJ104" s="34">
        <f t="shared" si="895"/>
        <v>11453.621800000001</v>
      </c>
      <c r="BK104" s="33"/>
      <c r="BL104" s="34">
        <f t="shared" ref="BL104:BP104" si="896">BL105+BL106+BL107+BL108</f>
        <v>20535.9038</v>
      </c>
      <c r="BM104" s="33"/>
      <c r="BN104" s="34">
        <f t="shared" si="896"/>
        <v>18920.150799999999</v>
      </c>
      <c r="BO104" s="33"/>
      <c r="BP104" s="34">
        <f t="shared" si="896"/>
        <v>15000.452799999999</v>
      </c>
      <c r="BQ104" s="33"/>
      <c r="BR104" s="34">
        <f t="shared" si="813"/>
        <v>159154.65700000001</v>
      </c>
      <c r="BS104" s="33"/>
      <c r="BT104" s="35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</row>
    <row r="105" spans="1:85" ht="28.8">
      <c r="A105" s="469"/>
      <c r="B105" s="30" t="s">
        <v>2784</v>
      </c>
      <c r="C105" s="38">
        <f>[1]班线包车!C9</f>
        <v>15634.2955</v>
      </c>
      <c r="D105" s="7">
        <f t="shared" ref="D105:H105" si="897">C105/R105-1</f>
        <v>0.25303978026358298</v>
      </c>
      <c r="E105" s="38">
        <f>[1]班线包车!E9</f>
        <v>13762.8961</v>
      </c>
      <c r="F105" s="7">
        <f t="shared" si="897"/>
        <v>3.02935663820847E-3</v>
      </c>
      <c r="G105" s="38">
        <f>[1]班线包车!G9</f>
        <v>18904.2637</v>
      </c>
      <c r="H105" s="7">
        <f t="shared" si="897"/>
        <v>2.2293088181482E-3</v>
      </c>
      <c r="I105" s="38">
        <f>[1]班线包车!I9</f>
        <v>21448.608400000001</v>
      </c>
      <c r="J105" s="7">
        <f t="shared" ref="J105:N105" si="898">I105/X105-1</f>
        <v>-3.7261834151716099E-2</v>
      </c>
      <c r="K105" s="38">
        <f>[1]班线包车!K9</f>
        <v>20903.512200000001</v>
      </c>
      <c r="L105" s="7">
        <f t="shared" si="898"/>
        <v>6.4352734401461206E-2</v>
      </c>
      <c r="M105" s="38">
        <f>[1]班线包车!M9</f>
        <v>19301.074000000001</v>
      </c>
      <c r="N105" s="7">
        <f t="shared" si="898"/>
        <v>7.2153534241614595E-2</v>
      </c>
      <c r="O105" s="31">
        <f t="shared" si="783"/>
        <v>109954.6499</v>
      </c>
      <c r="P105" s="32">
        <f t="shared" si="784"/>
        <v>4.7374717739211397E-2</v>
      </c>
      <c r="Q105" s="6">
        <f t="shared" si="785"/>
        <v>86979.040500000003</v>
      </c>
      <c r="R105" s="38">
        <f>[1]班线包车!R9</f>
        <v>12477.094300000001</v>
      </c>
      <c r="S105" s="7">
        <f t="shared" ref="S105:W105" si="899">R105/AT105-1</f>
        <v>0.69579639213040101</v>
      </c>
      <c r="T105" s="38">
        <f>[1]班线包车!T9</f>
        <v>13721.329299999999</v>
      </c>
      <c r="U105" s="7">
        <f t="shared" si="899"/>
        <v>0.59685120509795897</v>
      </c>
      <c r="V105" s="38">
        <f>[1]班线包车!V9</f>
        <v>18862.214</v>
      </c>
      <c r="W105" s="7">
        <f t="shared" si="899"/>
        <v>0.59452652981554099</v>
      </c>
      <c r="X105" s="38">
        <f>[1]班线包车!X9</f>
        <v>22278.755700000002</v>
      </c>
      <c r="Y105" s="7">
        <f t="shared" ref="Y105:AC105" si="900">X105/AZ105-1</f>
        <v>0.57984084384437695</v>
      </c>
      <c r="Z105" s="38">
        <f>[1]班线包车!Z9</f>
        <v>19639.647199999999</v>
      </c>
      <c r="AA105" s="7">
        <f t="shared" si="900"/>
        <v>0.49965271420407797</v>
      </c>
      <c r="AB105" s="38">
        <f>[1]班线包车!AB9</f>
        <v>18002.154900000001</v>
      </c>
      <c r="AC105" s="7">
        <f t="shared" si="900"/>
        <v>0.61426558936542996</v>
      </c>
      <c r="AD105" s="38">
        <f>[1]班线包车!AD9</f>
        <v>18986.729299999999</v>
      </c>
      <c r="AE105" s="7">
        <f t="shared" ref="AE105:AI105" si="901">AD105/BF105-1</f>
        <v>0.61465243436880501</v>
      </c>
      <c r="AF105" s="38">
        <f>[1]班线包车!AF9</f>
        <v>17983.983899999999</v>
      </c>
      <c r="AG105" s="7">
        <f t="shared" si="901"/>
        <v>0.72480607207472703</v>
      </c>
      <c r="AH105" s="38">
        <f>[1]班线包车!AH9</f>
        <v>19399.779399999999</v>
      </c>
      <c r="AI105" s="7">
        <f t="shared" si="901"/>
        <v>0.78982887362260301</v>
      </c>
      <c r="AJ105" s="38">
        <f>[1]班线包车!AJ9</f>
        <v>21001.8897</v>
      </c>
      <c r="AK105" s="7">
        <f t="shared" ref="AK105:AO105" si="902">AJ105/BL105-1</f>
        <v>5.6232579954213803E-2</v>
      </c>
      <c r="AL105" s="38">
        <f>[1]班线包车!AL9</f>
        <v>20735.786800000002</v>
      </c>
      <c r="AM105" s="7">
        <f t="shared" si="902"/>
        <v>0.13433967043461401</v>
      </c>
      <c r="AN105" s="38">
        <f>[1]班线包车!AN9</f>
        <v>18221.526000000002</v>
      </c>
      <c r="AO105" s="7">
        <f t="shared" si="902"/>
        <v>0.26949525723686202</v>
      </c>
      <c r="AP105" s="6">
        <f t="shared" si="794"/>
        <v>221310.89050000001</v>
      </c>
      <c r="AQ105" s="7">
        <f t="shared" si="795"/>
        <v>0.45914640562246301</v>
      </c>
      <c r="AR105" s="33"/>
      <c r="AS105" s="34">
        <f t="shared" si="796"/>
        <v>137318.11420000001</v>
      </c>
      <c r="AT105" s="39">
        <v>7357.6606000000002</v>
      </c>
      <c r="AU105" s="7"/>
      <c r="AV105" s="6">
        <v>8592.7412999999997</v>
      </c>
      <c r="AW105" s="7"/>
      <c r="AX105" s="38">
        <v>11829.351000000001</v>
      </c>
      <c r="AY105" s="7"/>
      <c r="AZ105" s="39">
        <v>14101.898800000001</v>
      </c>
      <c r="BA105" s="7"/>
      <c r="BB105" s="39">
        <v>13096.1302</v>
      </c>
      <c r="BC105" s="7"/>
      <c r="BD105" s="39">
        <v>11151.9164</v>
      </c>
      <c r="BE105" s="7"/>
      <c r="BF105" s="39">
        <v>11759.019399999999</v>
      </c>
      <c r="BG105" s="7"/>
      <c r="BH105" s="39">
        <v>10426.670099999999</v>
      </c>
      <c r="BI105" s="7"/>
      <c r="BJ105" s="39">
        <v>10838.9018</v>
      </c>
      <c r="BK105" s="7"/>
      <c r="BL105" s="39">
        <v>19883.773799999999</v>
      </c>
      <c r="BM105" s="7"/>
      <c r="BN105" s="39">
        <v>18280.050800000001</v>
      </c>
      <c r="BO105" s="7"/>
      <c r="BP105" s="39">
        <v>14353.362800000001</v>
      </c>
      <c r="BQ105" s="7"/>
      <c r="BR105" s="6">
        <f t="shared" si="813"/>
        <v>151671.47700000001</v>
      </c>
      <c r="BS105" s="7"/>
      <c r="BT105" s="36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6"/>
    </row>
    <row r="106" spans="1:85" ht="28.8">
      <c r="A106" s="469"/>
      <c r="B106" s="30" t="s">
        <v>2785</v>
      </c>
      <c r="C106" s="38">
        <f>[1]公交!C10-[1]公交!C12</f>
        <v>589.02</v>
      </c>
      <c r="D106" s="7">
        <f t="shared" ref="D106:H106" si="903">C106/R106-1</f>
        <v>0.13201237676090699</v>
      </c>
      <c r="E106" s="38">
        <f>[1]公交!E10-[1]公交!E12</f>
        <v>429.57</v>
      </c>
      <c r="F106" s="7">
        <f t="shared" si="903"/>
        <v>-0.106049570266163</v>
      </c>
      <c r="G106" s="38">
        <f>[1]公交!G10-[1]公交!G12</f>
        <v>650.88999999999896</v>
      </c>
      <c r="H106" s="7">
        <f t="shared" si="903"/>
        <v>5.6348085755556498E-2</v>
      </c>
      <c r="I106" s="38">
        <f>[1]公交!I10-[1]公交!I12</f>
        <v>636.63000000000102</v>
      </c>
      <c r="J106" s="7">
        <f t="shared" ref="J106:N106" si="904">I106/X106-1</f>
        <v>4.4426216061031601E-2</v>
      </c>
      <c r="K106" s="38">
        <f>[1]公交!K10-[1]公交!K12</f>
        <v>618.34</v>
      </c>
      <c r="L106" s="7">
        <f t="shared" si="904"/>
        <v>8.7745839636915707E-2</v>
      </c>
      <c r="M106" s="38">
        <f>[1]公交!M10-[1]公交!M12</f>
        <v>594.20999999999901</v>
      </c>
      <c r="N106" s="7">
        <f t="shared" si="904"/>
        <v>8.1305843175070405E-2</v>
      </c>
      <c r="O106" s="31">
        <f t="shared" si="783"/>
        <v>3518.66</v>
      </c>
      <c r="P106" s="32">
        <f t="shared" si="784"/>
        <v>5.2051534277950201E-2</v>
      </c>
      <c r="Q106" s="6">
        <f t="shared" si="785"/>
        <v>2795.03999999999</v>
      </c>
      <c r="R106" s="38">
        <f>[1]公交!R10-[1]公交!R12</f>
        <v>520.32999999999799</v>
      </c>
      <c r="S106" s="7">
        <f t="shared" ref="S106:W106" si="905">R106/AT106-1</f>
        <v>-0.21837163887637001</v>
      </c>
      <c r="T106" s="38">
        <f>[1]公交!T10-[1]公交!T12</f>
        <v>480.52999999999901</v>
      </c>
      <c r="U106" s="7">
        <f t="shared" si="905"/>
        <v>9.5674578744553401E-2</v>
      </c>
      <c r="V106" s="38">
        <f>[1]公交!V10-[1]公交!V12</f>
        <v>616.16999999999803</v>
      </c>
      <c r="W106" s="7">
        <f t="shared" si="905"/>
        <v>-0.14863072374056999</v>
      </c>
      <c r="X106" s="38">
        <f>[1]公交!X10-[1]公交!X12</f>
        <v>609.54999999999905</v>
      </c>
      <c r="Y106" s="7">
        <f t="shared" ref="Y106:AC106" si="906">X106/AZ106-1</f>
        <v>-0.134850119223347</v>
      </c>
      <c r="Z106" s="38">
        <f>[1]公交!Z10-[1]公交!Z12</f>
        <v>568.45999999999901</v>
      </c>
      <c r="AA106" s="7">
        <f t="shared" si="906"/>
        <v>-0.16391875395273001</v>
      </c>
      <c r="AB106" s="38">
        <f>[1]公交!AB10-[1]公交!AB12</f>
        <v>549.53000000000202</v>
      </c>
      <c r="AC106" s="7">
        <f t="shared" si="906"/>
        <v>-0.117702780810477</v>
      </c>
      <c r="AD106" s="38">
        <f>[1]公交!AD10-[1]公交!AD12</f>
        <v>491.509999999998</v>
      </c>
      <c r="AE106" s="7">
        <f t="shared" ref="AE106:AI106" si="907">AD106/BF106-1</f>
        <v>-0.14314354450681799</v>
      </c>
      <c r="AF106" s="38">
        <f>[1]公交!AF10-[1]公交!AF12</f>
        <v>469.03000000000202</v>
      </c>
      <c r="AG106" s="7">
        <f t="shared" si="907"/>
        <v>-9.8366013071885403E-2</v>
      </c>
      <c r="AH106" s="38">
        <f>[1]公交!AH10-[1]公交!AH12</f>
        <v>573.61000000000104</v>
      </c>
      <c r="AI106" s="7">
        <f t="shared" si="907"/>
        <v>-6.6875976054134395E-2</v>
      </c>
      <c r="AJ106" s="38">
        <f>[1]公交!AJ10-[1]公交!AJ12</f>
        <v>605.02</v>
      </c>
      <c r="AK106" s="7">
        <f t="shared" ref="AK106:AO106" si="908">AJ106/BL106-1</f>
        <v>-7.2240197506632894E-2</v>
      </c>
      <c r="AL106" s="38">
        <f>[1]公交!AL10-[1]公交!AL12</f>
        <v>650.32999999999799</v>
      </c>
      <c r="AM106" s="7">
        <f t="shared" si="908"/>
        <v>1.5981877831582801E-2</v>
      </c>
      <c r="AN106" s="38">
        <f>[1]公交!AN10-[1]公交!AN12</f>
        <v>612.099999999999</v>
      </c>
      <c r="AO106" s="7">
        <f t="shared" si="908"/>
        <v>-5.4072849217267301E-2</v>
      </c>
      <c r="AP106" s="6">
        <f t="shared" si="794"/>
        <v>6746.1699999999901</v>
      </c>
      <c r="AQ106" s="7">
        <f t="shared" si="795"/>
        <v>-9.8488877723106896E-2</v>
      </c>
      <c r="AR106" s="33"/>
      <c r="AS106" s="34">
        <f t="shared" si="796"/>
        <v>6836.0899999999901</v>
      </c>
      <c r="AT106" s="6">
        <v>665.69999999999698</v>
      </c>
      <c r="AU106" s="7"/>
      <c r="AV106" s="6">
        <v>438.57</v>
      </c>
      <c r="AW106" s="7"/>
      <c r="AX106" s="6">
        <v>723.73999999999796</v>
      </c>
      <c r="AY106" s="7"/>
      <c r="AZ106" s="6">
        <v>704.56000000000097</v>
      </c>
      <c r="BA106" s="7"/>
      <c r="BB106" s="6">
        <v>679.91</v>
      </c>
      <c r="BC106" s="7"/>
      <c r="BD106" s="6">
        <v>622.84</v>
      </c>
      <c r="BE106" s="7"/>
      <c r="BF106" s="6">
        <v>573.61999999999898</v>
      </c>
      <c r="BG106" s="7"/>
      <c r="BH106" s="6">
        <v>520.19999999999698</v>
      </c>
      <c r="BI106" s="7"/>
      <c r="BJ106" s="6">
        <v>614.71999999999798</v>
      </c>
      <c r="BK106" s="7"/>
      <c r="BL106" s="6">
        <v>652.13000000000102</v>
      </c>
      <c r="BM106" s="7"/>
      <c r="BN106" s="6">
        <v>640.10000000000196</v>
      </c>
      <c r="BO106" s="7"/>
      <c r="BP106" s="6">
        <v>647.09</v>
      </c>
      <c r="BQ106" s="7"/>
      <c r="BR106" s="6">
        <f t="shared" si="813"/>
        <v>7483.1799999999903</v>
      </c>
      <c r="BS106" s="7"/>
      <c r="BT106" s="36"/>
      <c r="BU106" s="37"/>
      <c r="BV106" s="37"/>
      <c r="BW106" s="37"/>
      <c r="BX106" s="37"/>
      <c r="BY106" s="37"/>
      <c r="BZ106" s="37"/>
      <c r="CA106" s="40"/>
      <c r="CB106" s="37"/>
      <c r="CC106" s="40"/>
      <c r="CD106" s="40"/>
      <c r="CE106" s="40"/>
      <c r="CF106" s="40"/>
      <c r="CG106" s="6"/>
    </row>
    <row r="107" spans="1:85" ht="28.8">
      <c r="A107" s="470"/>
      <c r="B107" s="30" t="s">
        <v>2786</v>
      </c>
      <c r="C107" s="38">
        <v>0</v>
      </c>
      <c r="D107" s="7" t="e">
        <f t="shared" ref="D107:H107" si="909">C107/R107-1</f>
        <v>#DIV/0!</v>
      </c>
      <c r="E107" s="38">
        <v>0</v>
      </c>
      <c r="F107" s="7" t="e">
        <f t="shared" si="909"/>
        <v>#DIV/0!</v>
      </c>
      <c r="G107" s="38">
        <v>0</v>
      </c>
      <c r="H107" s="7" t="e">
        <f t="shared" si="909"/>
        <v>#DIV/0!</v>
      </c>
      <c r="I107" s="38">
        <v>0</v>
      </c>
      <c r="J107" s="7" t="e">
        <f t="shared" ref="J107:N107" si="910">I107/X107-1</f>
        <v>#DIV/0!</v>
      </c>
      <c r="K107" s="38">
        <v>0</v>
      </c>
      <c r="L107" s="7" t="e">
        <f t="shared" si="910"/>
        <v>#DIV/0!</v>
      </c>
      <c r="M107" s="38">
        <v>0</v>
      </c>
      <c r="N107" s="7" t="e">
        <f t="shared" si="910"/>
        <v>#DIV/0!</v>
      </c>
      <c r="O107" s="31">
        <f t="shared" si="783"/>
        <v>0</v>
      </c>
      <c r="P107" s="32" t="e">
        <f t="shared" si="784"/>
        <v>#DIV/0!</v>
      </c>
      <c r="Q107" s="6">
        <f t="shared" si="785"/>
        <v>0</v>
      </c>
      <c r="R107" s="38">
        <v>0</v>
      </c>
      <c r="S107" s="7" t="e">
        <f t="shared" ref="S107:W107" si="911">R107/AT107-1</f>
        <v>#DIV/0!</v>
      </c>
      <c r="T107" s="38">
        <v>0</v>
      </c>
      <c r="U107" s="7" t="e">
        <f t="shared" si="911"/>
        <v>#DIV/0!</v>
      </c>
      <c r="V107" s="38">
        <v>0</v>
      </c>
      <c r="W107" s="7" t="e">
        <f t="shared" si="911"/>
        <v>#DIV/0!</v>
      </c>
      <c r="X107" s="38">
        <v>0</v>
      </c>
      <c r="Y107" s="7" t="e">
        <f t="shared" ref="Y107:AC107" si="912">X107/AZ107-1</f>
        <v>#DIV/0!</v>
      </c>
      <c r="Z107" s="38">
        <v>0</v>
      </c>
      <c r="AA107" s="7" t="e">
        <f t="shared" si="912"/>
        <v>#DIV/0!</v>
      </c>
      <c r="AB107" s="38">
        <v>0</v>
      </c>
      <c r="AC107" s="7" t="e">
        <f t="shared" si="912"/>
        <v>#DIV/0!</v>
      </c>
      <c r="AD107" s="38">
        <v>0</v>
      </c>
      <c r="AE107" s="7" t="e">
        <f t="shared" ref="AE107:AI107" si="913">AD107/BF107-1</f>
        <v>#DIV/0!</v>
      </c>
      <c r="AF107" s="38">
        <v>0</v>
      </c>
      <c r="AG107" s="7" t="e">
        <f t="shared" si="913"/>
        <v>#DIV/0!</v>
      </c>
      <c r="AH107" s="38">
        <v>0</v>
      </c>
      <c r="AI107" s="7" t="e">
        <f t="shared" si="913"/>
        <v>#DIV/0!</v>
      </c>
      <c r="AJ107" s="38">
        <v>0</v>
      </c>
      <c r="AK107" s="7" t="e">
        <f t="shared" ref="AK107:AO107" si="914">AJ107/BL107-1</f>
        <v>#DIV/0!</v>
      </c>
      <c r="AL107" s="38">
        <v>0</v>
      </c>
      <c r="AM107" s="7" t="e">
        <f t="shared" si="914"/>
        <v>#DIV/0!</v>
      </c>
      <c r="AN107" s="38">
        <v>0</v>
      </c>
      <c r="AO107" s="7" t="e">
        <f t="shared" si="914"/>
        <v>#DIV/0!</v>
      </c>
      <c r="AP107" s="6">
        <f t="shared" si="794"/>
        <v>0</v>
      </c>
      <c r="AQ107" s="7" t="e">
        <f t="shared" si="795"/>
        <v>#DIV/0!</v>
      </c>
      <c r="AR107" s="33"/>
      <c r="AS107" s="34">
        <f t="shared" si="796"/>
        <v>0</v>
      </c>
      <c r="AT107" s="6">
        <v>0</v>
      </c>
      <c r="AU107" s="7"/>
      <c r="AV107" s="6">
        <v>0</v>
      </c>
      <c r="AW107" s="7"/>
      <c r="AX107" s="6">
        <v>0</v>
      </c>
      <c r="AY107" s="7"/>
      <c r="AZ107" s="6">
        <v>0</v>
      </c>
      <c r="BA107" s="7"/>
      <c r="BB107" s="6">
        <v>0</v>
      </c>
      <c r="BC107" s="7"/>
      <c r="BD107" s="6">
        <v>0</v>
      </c>
      <c r="BE107" s="7"/>
      <c r="BF107" s="6">
        <v>0</v>
      </c>
      <c r="BG107" s="7"/>
      <c r="BH107" s="6">
        <v>0</v>
      </c>
      <c r="BI107" s="7"/>
      <c r="BJ107" s="6">
        <v>0</v>
      </c>
      <c r="BK107" s="7"/>
      <c r="BL107" s="6">
        <v>0</v>
      </c>
      <c r="BM107" s="7"/>
      <c r="BN107" s="6">
        <v>0</v>
      </c>
      <c r="BO107" s="7"/>
      <c r="BP107" s="6">
        <v>0</v>
      </c>
      <c r="BQ107" s="7"/>
      <c r="BR107" s="6">
        <f t="shared" si="813"/>
        <v>0</v>
      </c>
      <c r="BS107" s="7"/>
      <c r="BT107" s="36"/>
      <c r="BU107" s="37"/>
      <c r="BV107" s="37"/>
      <c r="BW107" s="37"/>
      <c r="BX107" s="37"/>
      <c r="BY107" s="37"/>
      <c r="BZ107" s="37"/>
      <c r="CA107" s="40"/>
      <c r="CB107" s="37"/>
      <c r="CC107" s="40"/>
      <c r="CD107" s="40"/>
      <c r="CE107" s="40"/>
      <c r="CF107" s="40"/>
      <c r="CG107" s="6"/>
    </row>
    <row r="108" spans="1:85" ht="28.8">
      <c r="A108" s="471"/>
      <c r="B108" s="30" t="s">
        <v>2787</v>
      </c>
      <c r="C108" s="6">
        <v>0</v>
      </c>
      <c r="D108" s="7" t="e">
        <f t="shared" ref="D108:H108" si="915">C108/R108-1</f>
        <v>#DIV/0!</v>
      </c>
      <c r="E108" s="6">
        <v>0</v>
      </c>
      <c r="F108" s="7" t="e">
        <f t="shared" si="915"/>
        <v>#DIV/0!</v>
      </c>
      <c r="G108" s="6">
        <v>0</v>
      </c>
      <c r="H108" s="7" t="e">
        <f t="shared" si="915"/>
        <v>#DIV/0!</v>
      </c>
      <c r="I108" s="6">
        <v>0</v>
      </c>
      <c r="J108" s="7" t="e">
        <f t="shared" ref="J108:N108" si="916">I108/X108-1</f>
        <v>#DIV/0!</v>
      </c>
      <c r="K108" s="6">
        <v>0</v>
      </c>
      <c r="L108" s="7" t="e">
        <f t="shared" si="916"/>
        <v>#DIV/0!</v>
      </c>
      <c r="M108" s="6">
        <v>0</v>
      </c>
      <c r="N108" s="7" t="e">
        <f t="shared" si="916"/>
        <v>#DIV/0!</v>
      </c>
      <c r="O108" s="31">
        <f t="shared" si="783"/>
        <v>0</v>
      </c>
      <c r="P108" s="32" t="e">
        <f t="shared" si="784"/>
        <v>#DIV/0!</v>
      </c>
      <c r="Q108" s="6">
        <f t="shared" si="785"/>
        <v>0</v>
      </c>
      <c r="R108" s="6">
        <v>0</v>
      </c>
      <c r="S108" s="7" t="e">
        <f t="shared" ref="S108:W108" si="917">R108/AT108-1</f>
        <v>#DIV/0!</v>
      </c>
      <c r="T108" s="6">
        <v>0</v>
      </c>
      <c r="U108" s="7" t="e">
        <f t="shared" si="917"/>
        <v>#DIV/0!</v>
      </c>
      <c r="V108" s="6">
        <v>0</v>
      </c>
      <c r="W108" s="7" t="e">
        <f t="shared" si="917"/>
        <v>#DIV/0!</v>
      </c>
      <c r="X108" s="6">
        <v>0</v>
      </c>
      <c r="Y108" s="7" t="e">
        <f t="shared" ref="Y108:AC108" si="918">X108/AZ108-1</f>
        <v>#DIV/0!</v>
      </c>
      <c r="Z108" s="6">
        <v>0</v>
      </c>
      <c r="AA108" s="7" t="e">
        <f t="shared" si="918"/>
        <v>#DIV/0!</v>
      </c>
      <c r="AB108" s="6">
        <v>0</v>
      </c>
      <c r="AC108" s="7" t="e">
        <f t="shared" si="918"/>
        <v>#DIV/0!</v>
      </c>
      <c r="AD108" s="6">
        <v>0</v>
      </c>
      <c r="AE108" s="7" t="e">
        <f t="shared" ref="AE108:AI108" si="919">AD108/BF108-1</f>
        <v>#DIV/0!</v>
      </c>
      <c r="AF108" s="6">
        <v>0</v>
      </c>
      <c r="AG108" s="7" t="e">
        <f t="shared" si="919"/>
        <v>#DIV/0!</v>
      </c>
      <c r="AH108" s="6">
        <v>0</v>
      </c>
      <c r="AI108" s="7" t="e">
        <f t="shared" si="919"/>
        <v>#DIV/0!</v>
      </c>
      <c r="AJ108" s="6">
        <v>0</v>
      </c>
      <c r="AK108" s="7" t="e">
        <f t="shared" ref="AK108:AO108" si="920">AJ108/BL108-1</f>
        <v>#DIV/0!</v>
      </c>
      <c r="AL108" s="6">
        <v>0</v>
      </c>
      <c r="AM108" s="7" t="e">
        <f t="shared" si="920"/>
        <v>#DIV/0!</v>
      </c>
      <c r="AN108" s="6">
        <v>0</v>
      </c>
      <c r="AO108" s="7" t="e">
        <f t="shared" si="920"/>
        <v>#DIV/0!</v>
      </c>
      <c r="AP108" s="6">
        <f t="shared" si="794"/>
        <v>0</v>
      </c>
      <c r="AQ108" s="7" t="e">
        <f t="shared" si="795"/>
        <v>#DIV/0!</v>
      </c>
      <c r="AR108" s="33"/>
      <c r="AS108" s="34">
        <f t="shared" si="796"/>
        <v>0</v>
      </c>
      <c r="AT108" s="6">
        <v>0</v>
      </c>
      <c r="AU108" s="7"/>
      <c r="AV108" s="6">
        <v>0</v>
      </c>
      <c r="AW108" s="7"/>
      <c r="AX108" s="6">
        <v>0</v>
      </c>
      <c r="AY108" s="7"/>
      <c r="AZ108" s="6">
        <v>0</v>
      </c>
      <c r="BA108" s="7"/>
      <c r="BB108" s="6">
        <v>0</v>
      </c>
      <c r="BC108" s="7"/>
      <c r="BD108" s="6">
        <v>0</v>
      </c>
      <c r="BE108" s="7"/>
      <c r="BF108" s="6">
        <v>0</v>
      </c>
      <c r="BG108" s="7"/>
      <c r="BH108" s="6">
        <v>0</v>
      </c>
      <c r="BI108" s="7"/>
      <c r="BJ108" s="6">
        <v>0</v>
      </c>
      <c r="BK108" s="7"/>
      <c r="BL108" s="6">
        <v>0</v>
      </c>
      <c r="BM108" s="7"/>
      <c r="BN108" s="6">
        <v>0</v>
      </c>
      <c r="BO108" s="7"/>
      <c r="BP108" s="6">
        <v>0</v>
      </c>
      <c r="BQ108" s="7"/>
      <c r="BR108" s="6">
        <f t="shared" si="813"/>
        <v>0</v>
      </c>
      <c r="BS108" s="7"/>
      <c r="BT108" s="36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6"/>
    </row>
    <row r="109" spans="1:85" s="24" customFormat="1" ht="28.8">
      <c r="A109" s="472" t="s">
        <v>2557</v>
      </c>
      <c r="B109" s="30" t="s">
        <v>2783</v>
      </c>
      <c r="C109" s="6">
        <f t="shared" ref="C109:G109" si="921">C110+C111+C112+C113</f>
        <v>5389.6241118654298</v>
      </c>
      <c r="D109" s="7">
        <f t="shared" ref="D109:H109" si="922">C109/R109-1</f>
        <v>-0.18258782231082701</v>
      </c>
      <c r="E109" s="6">
        <f t="shared" si="921"/>
        <v>5188.8073599479203</v>
      </c>
      <c r="F109" s="7">
        <f t="shared" si="922"/>
        <v>-0.22118491075248101</v>
      </c>
      <c r="G109" s="6">
        <f t="shared" si="921"/>
        <v>5951.3106425937904</v>
      </c>
      <c r="H109" s="7">
        <f t="shared" si="922"/>
        <v>-0.13839140746343501</v>
      </c>
      <c r="I109" s="6">
        <f t="shared" ref="I109:M109" si="923">I110+I111+I112+I113</f>
        <v>6254.1057074720102</v>
      </c>
      <c r="J109" s="7">
        <f t="shared" ref="J109:N109" si="924">I109/X109-1</f>
        <v>-0.17459780961625301</v>
      </c>
      <c r="K109" s="6">
        <f t="shared" si="923"/>
        <v>6038.0074523868698</v>
      </c>
      <c r="L109" s="7">
        <f t="shared" si="924"/>
        <v>-0.14953041726055899</v>
      </c>
      <c r="M109" s="6">
        <f t="shared" si="923"/>
        <v>5835.4093663966596</v>
      </c>
      <c r="N109" s="7">
        <f t="shared" si="924"/>
        <v>-0.118681479326764</v>
      </c>
      <c r="O109" s="31">
        <f t="shared" si="783"/>
        <v>34657.264640662703</v>
      </c>
      <c r="P109" s="32">
        <f t="shared" si="784"/>
        <v>-0.16410066290515901</v>
      </c>
      <c r="Q109" s="6">
        <f t="shared" si="785"/>
        <v>34839.824216448003</v>
      </c>
      <c r="R109" s="6">
        <f t="shared" ref="R109:V109" si="925">R110+R111+R112+R113</f>
        <v>6593.5206973572604</v>
      </c>
      <c r="S109" s="7">
        <f t="shared" ref="S109:W109" si="926">R109/AT109-1</f>
        <v>-4.3935221496799397E-2</v>
      </c>
      <c r="T109" s="6">
        <f t="shared" si="925"/>
        <v>6662.4381468536803</v>
      </c>
      <c r="U109" s="7">
        <f t="shared" si="926"/>
        <v>9.3031489242064502E-2</v>
      </c>
      <c r="V109" s="6">
        <f t="shared" si="925"/>
        <v>6907.2090205985696</v>
      </c>
      <c r="W109" s="7">
        <f t="shared" si="926"/>
        <v>-3.4821094987993899E-2</v>
      </c>
      <c r="X109" s="6">
        <f t="shared" ref="X109:AB109" si="927">X110+X111+X112+X113</f>
        <v>7577.0403572158402</v>
      </c>
      <c r="Y109" s="7">
        <f t="shared" ref="Y109:AC109" si="928">X109/AZ109-1</f>
        <v>-1.6857041527913001E-2</v>
      </c>
      <c r="Z109" s="6">
        <f t="shared" si="927"/>
        <v>7099.6159944226301</v>
      </c>
      <c r="AA109" s="7">
        <f t="shared" si="928"/>
        <v>-5.0665593429916202E-2</v>
      </c>
      <c r="AB109" s="6">
        <f t="shared" si="927"/>
        <v>6621.2262984545196</v>
      </c>
      <c r="AC109" s="7">
        <f t="shared" si="928"/>
        <v>-4.6071303220952001E-2</v>
      </c>
      <c r="AD109" s="6">
        <f t="shared" ref="AD109:AH109" si="929">AD110+AD111+AD112+AD113</f>
        <v>6277.0649743453896</v>
      </c>
      <c r="AE109" s="7">
        <f t="shared" ref="AE109:AI109" si="930">AD109/BF109-1</f>
        <v>-0.12289248760504901</v>
      </c>
      <c r="AF109" s="6">
        <f t="shared" si="929"/>
        <v>6422.0107931126204</v>
      </c>
      <c r="AG109" s="7">
        <f t="shared" si="930"/>
        <v>-3.8195019706240299E-2</v>
      </c>
      <c r="AH109" s="6">
        <f t="shared" si="929"/>
        <v>6338.61675919145</v>
      </c>
      <c r="AI109" s="7">
        <f t="shared" si="930"/>
        <v>-6.7515240312828295E-2</v>
      </c>
      <c r="AJ109" s="6">
        <f t="shared" ref="AJ109:AN109" si="931">AJ110+AJ111+AJ112+AJ113</f>
        <v>6004.1846729823501</v>
      </c>
      <c r="AK109" s="7">
        <f t="shared" ref="AK109:AO109" si="932">AJ109/BL109-1</f>
        <v>-0.16298820721525001</v>
      </c>
      <c r="AL109" s="6">
        <f t="shared" si="931"/>
        <v>5943.7114061838802</v>
      </c>
      <c r="AM109" s="7">
        <f t="shared" si="932"/>
        <v>-0.15821887409374599</v>
      </c>
      <c r="AN109" s="6">
        <f t="shared" si="931"/>
        <v>5836.5882555601002</v>
      </c>
      <c r="AO109" s="7">
        <f t="shared" si="932"/>
        <v>-0.11656271024263901</v>
      </c>
      <c r="AP109" s="6">
        <f t="shared" si="794"/>
        <v>78283.227376278301</v>
      </c>
      <c r="AQ109" s="7">
        <f t="shared" si="795"/>
        <v>-6.5239677024565207E-2</v>
      </c>
      <c r="AR109" s="33"/>
      <c r="AS109" s="34">
        <f t="shared" si="796"/>
        <v>77140.163575468803</v>
      </c>
      <c r="AT109" s="34">
        <f t="shared" ref="AT109:AX109" si="933">AT110+AT111+AT112+AT113</f>
        <v>6896.5208693075901</v>
      </c>
      <c r="AU109" s="33"/>
      <c r="AV109" s="34">
        <f t="shared" si="933"/>
        <v>6095.3762196490597</v>
      </c>
      <c r="AW109" s="33"/>
      <c r="AX109" s="34">
        <f t="shared" si="933"/>
        <v>7156.4028023516003</v>
      </c>
      <c r="AY109" s="33"/>
      <c r="AZ109" s="34">
        <f t="shared" ref="AZ109:BD109" si="934">AZ110+AZ111+AZ112+AZ113</f>
        <v>7706.9568488711002</v>
      </c>
      <c r="BA109" s="33"/>
      <c r="BB109" s="34">
        <f t="shared" si="934"/>
        <v>7478.5196294247098</v>
      </c>
      <c r="BC109" s="33"/>
      <c r="BD109" s="34">
        <f t="shared" si="934"/>
        <v>6941.0075625265999</v>
      </c>
      <c r="BE109" s="33"/>
      <c r="BF109" s="34">
        <f t="shared" ref="BF109:BJ109" si="935">BF110+BF111+BF112+BF113</f>
        <v>7156.5513755614702</v>
      </c>
      <c r="BG109" s="33"/>
      <c r="BH109" s="34">
        <f t="shared" si="935"/>
        <v>6677.0404860569297</v>
      </c>
      <c r="BI109" s="33"/>
      <c r="BJ109" s="34">
        <f t="shared" si="935"/>
        <v>6797.5553416207304</v>
      </c>
      <c r="BK109" s="33"/>
      <c r="BL109" s="34">
        <f t="shared" ref="BL109:BP109" si="936">BL110+BL111+BL112+BL113</f>
        <v>7173.3573227282104</v>
      </c>
      <c r="BM109" s="33"/>
      <c r="BN109" s="34">
        <f t="shared" si="936"/>
        <v>7060.8751173708397</v>
      </c>
      <c r="BO109" s="33"/>
      <c r="BP109" s="34">
        <f t="shared" si="936"/>
        <v>6606.6808852534796</v>
      </c>
      <c r="BQ109" s="33"/>
      <c r="BR109" s="34">
        <f t="shared" si="813"/>
        <v>83746.844460722306</v>
      </c>
      <c r="BS109" s="33"/>
      <c r="BT109" s="35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</row>
    <row r="110" spans="1:85" ht="28.8">
      <c r="A110" s="468"/>
      <c r="B110" s="30" t="s">
        <v>2784</v>
      </c>
      <c r="C110" s="38">
        <f>[1]班线包车!C11</f>
        <v>2072.6875</v>
      </c>
      <c r="D110" s="7">
        <f t="shared" ref="D110:H110" si="937">C110/R110-1</f>
        <v>-0.190975033386582</v>
      </c>
      <c r="E110" s="38">
        <f>[1]班线包车!E11</f>
        <v>2381.0711999999999</v>
      </c>
      <c r="F110" s="7">
        <f t="shared" si="937"/>
        <v>-6.8765012830790798E-2</v>
      </c>
      <c r="G110" s="38">
        <f>[1]班线包车!G11</f>
        <v>2528.9261999999999</v>
      </c>
      <c r="H110" s="7">
        <f t="shared" si="937"/>
        <v>-9.2175226709738198E-2</v>
      </c>
      <c r="I110" s="38">
        <f>[1]班线包车!I11</f>
        <v>2913.672</v>
      </c>
      <c r="J110" s="7">
        <f t="shared" ref="J110:N110" si="938">I110/X110-1</f>
        <v>-6.0762212473121503E-2</v>
      </c>
      <c r="K110" s="38">
        <f>[1]班线包车!K11</f>
        <v>2547.6156000000001</v>
      </c>
      <c r="L110" s="7">
        <f t="shared" si="938"/>
        <v>-5.7155228692860202E-2</v>
      </c>
      <c r="M110" s="38">
        <f>[1]班线包车!M11</f>
        <v>2470.4711000000002</v>
      </c>
      <c r="N110" s="7">
        <f t="shared" si="938"/>
        <v>-6.7661705223726097E-3</v>
      </c>
      <c r="O110" s="31">
        <f t="shared" si="783"/>
        <v>14914.443600000001</v>
      </c>
      <c r="P110" s="32">
        <f t="shared" si="784"/>
        <v>-7.9132011477375905E-2</v>
      </c>
      <c r="Q110" s="6">
        <f t="shared" si="785"/>
        <v>13708.770699999999</v>
      </c>
      <c r="R110" s="38">
        <f>[1]班线包车!R11</f>
        <v>2561.9573999999998</v>
      </c>
      <c r="S110" s="7">
        <f t="shared" ref="S110:W110" si="939">R110/AT110-1</f>
        <v>2.2222986530372201E-2</v>
      </c>
      <c r="T110" s="38">
        <f>[1]班线包车!T11</f>
        <v>2556.8962000000001</v>
      </c>
      <c r="U110" s="7">
        <f t="shared" si="939"/>
        <v>3.3425163845157299E-2</v>
      </c>
      <c r="V110" s="38">
        <f>[1]班线包车!V11</f>
        <v>2785.6986000000002</v>
      </c>
      <c r="W110" s="7">
        <f t="shared" si="939"/>
        <v>7.9195422789091197E-4</v>
      </c>
      <c r="X110" s="38">
        <f>[1]班线包车!X11</f>
        <v>3102.1664999999998</v>
      </c>
      <c r="Y110" s="7">
        <f t="shared" ref="Y110:AC110" si="940">X110/AZ110-1</f>
        <v>-7.2640561800784197E-3</v>
      </c>
      <c r="Z110" s="38">
        <f>[1]班线包车!Z11</f>
        <v>2702.0520000000001</v>
      </c>
      <c r="AA110" s="7">
        <f t="shared" si="940"/>
        <v>-8.7253075799977403E-2</v>
      </c>
      <c r="AB110" s="38">
        <f>[1]班线包车!AB11</f>
        <v>2487.3006</v>
      </c>
      <c r="AC110" s="7">
        <f t="shared" si="940"/>
        <v>-3.2381766440286203E-2</v>
      </c>
      <c r="AD110" s="38">
        <f>[1]班线包车!AD11</f>
        <v>2434.3375999999998</v>
      </c>
      <c r="AE110" s="7">
        <f t="shared" ref="AE110:AI110" si="941">AD110/BF110-1</f>
        <v>-0.12995961020590999</v>
      </c>
      <c r="AF110" s="38">
        <f>[1]班线包车!AF11</f>
        <v>2571.1196</v>
      </c>
      <c r="AG110" s="7">
        <f t="shared" si="941"/>
        <v>-3.9412875811762997E-2</v>
      </c>
      <c r="AH110" s="38">
        <f>[1]班线包车!AH11</f>
        <v>2439.2523000000001</v>
      </c>
      <c r="AI110" s="7">
        <f t="shared" si="941"/>
        <v>-6.14232807516671E-2</v>
      </c>
      <c r="AJ110" s="38">
        <f>[1]班线包车!AJ11</f>
        <v>2622.7802999999999</v>
      </c>
      <c r="AK110" s="7">
        <f t="shared" ref="AK110:AO110" si="942">AJ110/BL110-1</f>
        <v>-9.7513336019800903E-2</v>
      </c>
      <c r="AL110" s="38">
        <f>[1]班线包车!AL11</f>
        <v>2698.1026000000002</v>
      </c>
      <c r="AM110" s="7">
        <f t="shared" si="942"/>
        <v>-1.19243162807403E-2</v>
      </c>
      <c r="AN110" s="38">
        <f>[1]班线包车!AN11</f>
        <v>2490.7552000000001</v>
      </c>
      <c r="AO110" s="7">
        <f t="shared" si="942"/>
        <v>7.1551759444951304E-2</v>
      </c>
      <c r="AP110" s="6">
        <f t="shared" si="794"/>
        <v>31452.418900000001</v>
      </c>
      <c r="AQ110" s="7">
        <f t="shared" si="795"/>
        <v>-3.0874577610514001E-2</v>
      </c>
      <c r="AR110" s="33"/>
      <c r="AS110" s="34">
        <f t="shared" si="796"/>
        <v>30129.998299999999</v>
      </c>
      <c r="AT110" s="39">
        <v>2506.2608</v>
      </c>
      <c r="AU110" s="7"/>
      <c r="AV110" s="6">
        <v>2474.1958</v>
      </c>
      <c r="AW110" s="7"/>
      <c r="AX110" s="38">
        <v>2783.4942000000001</v>
      </c>
      <c r="AY110" s="7"/>
      <c r="AZ110" s="39">
        <v>3124.8656999999998</v>
      </c>
      <c r="BA110" s="7"/>
      <c r="BB110" s="39">
        <v>2960.3517999999999</v>
      </c>
      <c r="BC110" s="7"/>
      <c r="BD110" s="39">
        <v>2570.5392000000002</v>
      </c>
      <c r="BE110" s="7"/>
      <c r="BF110" s="39">
        <v>2797.9593</v>
      </c>
      <c r="BG110" s="7"/>
      <c r="BH110" s="39">
        <v>2676.6125999999999</v>
      </c>
      <c r="BI110" s="7"/>
      <c r="BJ110" s="39">
        <v>2598.8843000000002</v>
      </c>
      <c r="BK110" s="7"/>
      <c r="BL110" s="39">
        <v>2906.1707000000001</v>
      </c>
      <c r="BM110" s="7"/>
      <c r="BN110" s="39">
        <v>2730.6639</v>
      </c>
      <c r="BO110" s="7"/>
      <c r="BP110" s="39">
        <v>2324.4376000000002</v>
      </c>
      <c r="BQ110" s="7"/>
      <c r="BR110" s="6">
        <f t="shared" si="813"/>
        <v>32454.4359</v>
      </c>
      <c r="BS110" s="7"/>
      <c r="BT110" s="36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6"/>
    </row>
    <row r="111" spans="1:85" ht="28.8">
      <c r="A111" s="469"/>
      <c r="B111" s="30" t="s">
        <v>2785</v>
      </c>
      <c r="C111" s="38">
        <f>[1]公交!C14-[1]公交!C16</f>
        <v>2885.57</v>
      </c>
      <c r="D111" s="7">
        <f t="shared" ref="D111:H111" si="943">C111/R111-1</f>
        <v>-0.21795184510645699</v>
      </c>
      <c r="E111" s="38">
        <f>[1]公交!E14-[1]公交!E16</f>
        <v>2395.9899999999998</v>
      </c>
      <c r="F111" s="7">
        <f t="shared" si="943"/>
        <v>-0.354201481353703</v>
      </c>
      <c r="G111" s="38">
        <f>[1]公交!G14-[1]公交!G16</f>
        <v>3003.02</v>
      </c>
      <c r="H111" s="7">
        <f t="shared" si="943"/>
        <v>-0.190041050593103</v>
      </c>
      <c r="I111" s="38">
        <f>[1]公交!I14-[1]公交!I16</f>
        <v>2930.14</v>
      </c>
      <c r="J111" s="7">
        <f t="shared" ref="J111:N111" si="944">I111/X111-1</f>
        <v>-0.27055965068198201</v>
      </c>
      <c r="K111" s="38">
        <f>[1]公交!K14-[1]公交!K16</f>
        <v>3055.22</v>
      </c>
      <c r="L111" s="7">
        <f t="shared" si="944"/>
        <v>-0.222790071762728</v>
      </c>
      <c r="M111" s="38">
        <f>[1]公交!M14-[1]公交!M16</f>
        <v>2909.13</v>
      </c>
      <c r="N111" s="7">
        <f t="shared" si="944"/>
        <v>-0.21502794095028899</v>
      </c>
      <c r="O111" s="31">
        <f t="shared" si="783"/>
        <v>17179.07</v>
      </c>
      <c r="P111" s="32">
        <f t="shared" si="784"/>
        <v>-0.245257893698617</v>
      </c>
      <c r="Q111" s="6">
        <f t="shared" si="785"/>
        <v>19055.48</v>
      </c>
      <c r="R111" s="38">
        <f>[1]公交!R14-[1]公交!R16</f>
        <v>3689.76</v>
      </c>
      <c r="S111" s="7">
        <f t="shared" ref="S111:W111" si="945">R111/AT111-1</f>
        <v>-5.1146284700346101E-2</v>
      </c>
      <c r="T111" s="38">
        <f>[1]公交!T14-[1]公交!T16</f>
        <v>3710.12</v>
      </c>
      <c r="U111" s="7">
        <f t="shared" si="945"/>
        <v>0.15603110900615699</v>
      </c>
      <c r="V111" s="38">
        <f>[1]公交!V14-[1]公交!V16</f>
        <v>3707.62</v>
      </c>
      <c r="W111" s="7">
        <f t="shared" si="945"/>
        <v>-5.2902889606408703E-2</v>
      </c>
      <c r="X111" s="38">
        <f>[1]公交!X14-[1]公交!X16</f>
        <v>4016.97</v>
      </c>
      <c r="Y111" s="7">
        <f t="shared" ref="Y111:AC111" si="946">X111/AZ111-1</f>
        <v>-1.59743078453181E-2</v>
      </c>
      <c r="Z111" s="38">
        <f>[1]公交!Z14-[1]公交!Z16</f>
        <v>3931.01</v>
      </c>
      <c r="AA111" s="7">
        <f t="shared" si="946"/>
        <v>-2.92723882900572E-2</v>
      </c>
      <c r="AB111" s="38">
        <f>[1]公交!AB14-[1]公交!AB16</f>
        <v>3706.03</v>
      </c>
      <c r="AC111" s="7">
        <f t="shared" si="946"/>
        <v>-2.7482706861623601E-2</v>
      </c>
      <c r="AD111" s="38">
        <f>[1]公交!AD14-[1]公交!AD16</f>
        <v>3373.33</v>
      </c>
      <c r="AE111" s="7">
        <f t="shared" ref="AE111:AI111" si="947">AD111/BF111-1</f>
        <v>-9.1686771643366402E-2</v>
      </c>
      <c r="AF111" s="38">
        <f>[1]公交!AF14-[1]公交!AF16</f>
        <v>3322.38</v>
      </c>
      <c r="AG111" s="7">
        <f t="shared" si="947"/>
        <v>-6.6311819556309895E-2</v>
      </c>
      <c r="AH111" s="38">
        <f>[1]公交!AH14-[1]公交!AH16</f>
        <v>3456.76</v>
      </c>
      <c r="AI111" s="7">
        <f t="shared" si="947"/>
        <v>-4.3463582957693002E-2</v>
      </c>
      <c r="AJ111" s="38">
        <f>[1]公交!AJ14-[1]公交!AJ16</f>
        <v>2925.45</v>
      </c>
      <c r="AK111" s="7">
        <f t="shared" ref="AK111:AO111" si="948">AJ111/BL111-1</f>
        <v>-0.22981234006255299</v>
      </c>
      <c r="AL111" s="38">
        <f>[1]公交!AL14-[1]公交!AL16</f>
        <v>2844.5</v>
      </c>
      <c r="AM111" s="7">
        <f t="shared" si="948"/>
        <v>-0.25921778398170803</v>
      </c>
      <c r="AN111" s="38">
        <f>[1]公交!AN14-[1]公交!AN16</f>
        <v>2949.04</v>
      </c>
      <c r="AO111" s="7">
        <f t="shared" si="948"/>
        <v>-0.21429332651277799</v>
      </c>
      <c r="AP111" s="6">
        <f t="shared" si="794"/>
        <v>41632.97</v>
      </c>
      <c r="AQ111" s="7">
        <f t="shared" si="795"/>
        <v>-7.9584708533473894E-2</v>
      </c>
      <c r="AR111" s="33"/>
      <c r="AS111" s="34">
        <f t="shared" si="796"/>
        <v>41479.449999999997</v>
      </c>
      <c r="AT111" s="6">
        <v>3888.65</v>
      </c>
      <c r="AU111" s="7"/>
      <c r="AV111" s="6">
        <v>3209.36</v>
      </c>
      <c r="AW111" s="7"/>
      <c r="AX111" s="6">
        <v>3914.72</v>
      </c>
      <c r="AY111" s="7"/>
      <c r="AZ111" s="6">
        <v>4082.18</v>
      </c>
      <c r="BA111" s="7"/>
      <c r="BB111" s="6">
        <v>4049.55</v>
      </c>
      <c r="BC111" s="7"/>
      <c r="BD111" s="6">
        <v>3810.76</v>
      </c>
      <c r="BE111" s="7"/>
      <c r="BF111" s="6">
        <v>3713.84</v>
      </c>
      <c r="BG111" s="7"/>
      <c r="BH111" s="6">
        <v>3558.34</v>
      </c>
      <c r="BI111" s="7"/>
      <c r="BJ111" s="6">
        <v>3613.83</v>
      </c>
      <c r="BK111" s="7"/>
      <c r="BL111" s="6">
        <v>3798.36</v>
      </c>
      <c r="BM111" s="7"/>
      <c r="BN111" s="6">
        <v>3839.86</v>
      </c>
      <c r="BO111" s="7"/>
      <c r="BP111" s="6">
        <v>3753.36</v>
      </c>
      <c r="BQ111" s="7"/>
      <c r="BR111" s="6">
        <f t="shared" si="813"/>
        <v>45232.81</v>
      </c>
      <c r="BS111" s="7"/>
      <c r="BT111" s="36"/>
      <c r="BU111" s="37"/>
      <c r="BV111" s="37"/>
      <c r="BW111" s="37"/>
      <c r="BX111" s="37"/>
      <c r="BY111" s="37"/>
      <c r="BZ111" s="37"/>
      <c r="CA111" s="40"/>
      <c r="CB111" s="37"/>
      <c r="CC111" s="40"/>
      <c r="CD111" s="40"/>
      <c r="CE111" s="40"/>
      <c r="CF111" s="40"/>
      <c r="CG111" s="6"/>
    </row>
    <row r="112" spans="1:85" ht="28.8">
      <c r="A112" s="470"/>
      <c r="B112" s="30" t="s">
        <v>2786</v>
      </c>
      <c r="C112" s="38">
        <f>[1]出租!C14-[1]出租!C16</f>
        <v>266.42</v>
      </c>
      <c r="D112" s="7">
        <f t="shared" ref="D112:H112" si="949">C112/R112-1</f>
        <v>4.1150494353043202E-2</v>
      </c>
      <c r="E112" s="38">
        <f>[1]出租!E14-[1]出租!E16</f>
        <v>268.18</v>
      </c>
      <c r="F112" s="7">
        <f t="shared" si="949"/>
        <v>-0.108088333111614</v>
      </c>
      <c r="G112" s="38">
        <f>[1]出租!G14-[1]出租!G16</f>
        <v>258.11</v>
      </c>
      <c r="H112" s="7">
        <f t="shared" si="949"/>
        <v>-2.2643795675716699E-2</v>
      </c>
      <c r="I112" s="38">
        <f>[1]出租!I14-[1]出租!I16</f>
        <v>263.17</v>
      </c>
      <c r="J112" s="7">
        <f t="shared" ref="J112:N112" si="950">I112/X112-1</f>
        <v>-6.8160895120741402E-2</v>
      </c>
      <c r="K112" s="38">
        <f>[1]出租!K14-[1]出租!K16</f>
        <v>260.13</v>
      </c>
      <c r="L112" s="7">
        <f t="shared" si="950"/>
        <v>-3.5305025032449401E-2</v>
      </c>
      <c r="M112" s="38">
        <f>[1]出租!M14-[1]出租!M16</f>
        <v>251.24</v>
      </c>
      <c r="N112" s="7">
        <f t="shared" si="950"/>
        <v>2.2839229735782E-2</v>
      </c>
      <c r="O112" s="31">
        <f t="shared" si="783"/>
        <v>1567.25</v>
      </c>
      <c r="P112" s="32">
        <f t="shared" si="784"/>
        <v>-3.1581353963271198E-2</v>
      </c>
      <c r="Q112" s="6">
        <f t="shared" si="785"/>
        <v>1372.73</v>
      </c>
      <c r="R112" s="38">
        <f>[1]出租!R14-[1]出租!R16</f>
        <v>255.89</v>
      </c>
      <c r="S112" s="7">
        <f t="shared" ref="S112:W112" si="951">R112/AT112-1</f>
        <v>-0.16389478843326299</v>
      </c>
      <c r="T112" s="38">
        <f>[1]出租!T14-[1]出租!T16</f>
        <v>300.68</v>
      </c>
      <c r="U112" s="7">
        <f t="shared" si="951"/>
        <v>6.2173237247421499E-2</v>
      </c>
      <c r="V112" s="38">
        <f>[1]出租!V14-[1]出租!V16</f>
        <v>264.08999999999997</v>
      </c>
      <c r="W112" s="7">
        <f t="shared" si="951"/>
        <v>-8.32118308685693E-2</v>
      </c>
      <c r="X112" s="38">
        <f>[1]出租!X14-[1]出租!X16</f>
        <v>282.42</v>
      </c>
      <c r="Y112" s="7">
        <f t="shared" ref="Y112:AC112" si="952">X112/AZ112-1</f>
        <v>-7.6515597410241803E-2</v>
      </c>
      <c r="Z112" s="38">
        <f>[1]出租!Z14-[1]出租!Z16</f>
        <v>269.64999999999998</v>
      </c>
      <c r="AA112" s="7">
        <f t="shared" si="952"/>
        <v>1.89492457457119E-3</v>
      </c>
      <c r="AB112" s="38">
        <f>[1]出租!AB14-[1]出租!AB16</f>
        <v>245.63</v>
      </c>
      <c r="AC112" s="7">
        <f t="shared" si="952"/>
        <v>-0.28487830441364898</v>
      </c>
      <c r="AD112" s="38">
        <f>[1]出租!AD14-[1]出租!AD16</f>
        <v>267.58</v>
      </c>
      <c r="AE112" s="7">
        <f t="shared" ref="AE112:AI112" si="953">AD112/BF112-1</f>
        <v>-0.29511867442902001</v>
      </c>
      <c r="AF112" s="38">
        <f>[1]出租!AF14-[1]出租!AF16</f>
        <v>312.99</v>
      </c>
      <c r="AG112" s="7">
        <f t="shared" si="953"/>
        <v>0.274129859556279</v>
      </c>
      <c r="AH112" s="38">
        <f>[1]出租!AH14-[1]出租!AH16</f>
        <v>253.77</v>
      </c>
      <c r="AI112" s="7">
        <f t="shared" si="953"/>
        <v>-0.23318426300840001</v>
      </c>
      <c r="AJ112" s="38">
        <f>[1]出租!AJ14-[1]出租!AJ16</f>
        <v>250.41</v>
      </c>
      <c r="AK112" s="7">
        <f t="shared" ref="AK112:AO112" si="954">AJ112/BL112-1</f>
        <v>1.6480617008321801E-2</v>
      </c>
      <c r="AL112" s="38">
        <f>[1]出租!AL14-[1]出租!AL16</f>
        <v>247.6</v>
      </c>
      <c r="AM112" s="7">
        <f t="shared" si="954"/>
        <v>-6.4919370066845894E-2</v>
      </c>
      <c r="AN112" s="38">
        <f>[1]出租!AN14-[1]出租!AN16</f>
        <v>249.72</v>
      </c>
      <c r="AO112" s="7">
        <f t="shared" si="954"/>
        <v>-0.165374331550802</v>
      </c>
      <c r="AP112" s="6">
        <f t="shared" si="794"/>
        <v>3200.43</v>
      </c>
      <c r="AQ112" s="7">
        <f t="shared" si="795"/>
        <v>-0.101550459410977</v>
      </c>
      <c r="AR112" s="33"/>
      <c r="AS112" s="34">
        <f t="shared" si="796"/>
        <v>3262.97</v>
      </c>
      <c r="AT112" s="6">
        <v>306.05</v>
      </c>
      <c r="AU112" s="7"/>
      <c r="AV112" s="6">
        <v>283.08</v>
      </c>
      <c r="AW112" s="7"/>
      <c r="AX112" s="6">
        <v>288.06</v>
      </c>
      <c r="AY112" s="7"/>
      <c r="AZ112" s="6">
        <v>305.82</v>
      </c>
      <c r="BA112" s="7"/>
      <c r="BB112" s="6">
        <v>269.14</v>
      </c>
      <c r="BC112" s="7"/>
      <c r="BD112" s="6">
        <v>343.48</v>
      </c>
      <c r="BE112" s="7"/>
      <c r="BF112" s="6">
        <v>379.61</v>
      </c>
      <c r="BG112" s="7"/>
      <c r="BH112" s="6">
        <v>245.65</v>
      </c>
      <c r="BI112" s="7"/>
      <c r="BJ112" s="6">
        <v>330.94</v>
      </c>
      <c r="BK112" s="7"/>
      <c r="BL112" s="6">
        <v>246.35</v>
      </c>
      <c r="BM112" s="7"/>
      <c r="BN112" s="6">
        <v>264.79000000000002</v>
      </c>
      <c r="BO112" s="7"/>
      <c r="BP112" s="6">
        <v>299.2</v>
      </c>
      <c r="BQ112" s="7"/>
      <c r="BR112" s="6">
        <f t="shared" si="813"/>
        <v>3562.17</v>
      </c>
      <c r="BS112" s="7"/>
      <c r="BT112" s="36"/>
      <c r="BU112" s="37"/>
      <c r="BV112" s="37"/>
      <c r="BW112" s="37"/>
      <c r="BX112" s="37"/>
      <c r="BY112" s="37"/>
      <c r="BZ112" s="37"/>
      <c r="CA112" s="40"/>
      <c r="CB112" s="37"/>
      <c r="CC112" s="40"/>
      <c r="CD112" s="40"/>
      <c r="CE112" s="40"/>
      <c r="CF112" s="40"/>
      <c r="CG112" s="6"/>
    </row>
    <row r="113" spans="1:85" ht="28.8">
      <c r="A113" s="471"/>
      <c r="B113" s="30" t="s">
        <v>2787</v>
      </c>
      <c r="C113" s="6">
        <f>[1]网约车!C14-[1]网约车!C16</f>
        <v>164.94661186543399</v>
      </c>
      <c r="D113" s="7">
        <f t="shared" ref="D113:H113" si="955">C113/R113-1</f>
        <v>0.91991946461471996</v>
      </c>
      <c r="E113" s="6">
        <f>[1]网约车!E14-[1]网约车!E16</f>
        <v>143.566159947919</v>
      </c>
      <c r="F113" s="7">
        <f t="shared" si="955"/>
        <v>0.51533892553051996</v>
      </c>
      <c r="G113" s="6">
        <f>[1]网约车!G14-[1]网约车!G16</f>
        <v>161.25444259379501</v>
      </c>
      <c r="H113" s="7">
        <f t="shared" si="955"/>
        <v>7.6461881411683794E-2</v>
      </c>
      <c r="I113" s="6">
        <f>[1]网约车!I14-[1]网约车!I16</f>
        <v>147.12370747200799</v>
      </c>
      <c r="J113" s="7">
        <f t="shared" ref="J113:N113" si="956">I113/X113-1</f>
        <v>-0.16161116010206</v>
      </c>
      <c r="K113" s="6">
        <f>[1]网约车!K14-[1]网约车!K16</f>
        <v>175.04185238687401</v>
      </c>
      <c r="L113" s="7">
        <f t="shared" si="956"/>
        <v>-0.111029449147832</v>
      </c>
      <c r="M113" s="6">
        <f>[1]网约车!M14-[1]网约车!M16</f>
        <v>204.568266396664</v>
      </c>
      <c r="N113" s="7">
        <f t="shared" si="956"/>
        <v>0.12236294668308199</v>
      </c>
      <c r="O113" s="31">
        <f t="shared" si="783"/>
        <v>996.50104066269398</v>
      </c>
      <c r="P113" s="32">
        <f t="shared" si="784"/>
        <v>0.12585093894031299</v>
      </c>
      <c r="Q113" s="6">
        <f t="shared" si="785"/>
        <v>702.843516447973</v>
      </c>
      <c r="R113" s="6">
        <f>[1]网约车!R14-[1]网约车!R16</f>
        <v>85.913297357258998</v>
      </c>
      <c r="S113" s="7">
        <f t="shared" ref="S113:W113" si="957">R113/AT113-1</f>
        <v>-0.56068077874256295</v>
      </c>
      <c r="T113" s="6">
        <f>[1]网约车!T14-[1]网约车!T16</f>
        <v>94.741946853675998</v>
      </c>
      <c r="U113" s="7">
        <f t="shared" si="957"/>
        <v>-0.26408545884860501</v>
      </c>
      <c r="V113" s="6">
        <f>[1]网约车!V14-[1]网约车!V16</f>
        <v>149.800420598567</v>
      </c>
      <c r="W113" s="7">
        <f t="shared" si="957"/>
        <v>-0.11948714955654299</v>
      </c>
      <c r="X113" s="6">
        <f>[1]网约车!X14-[1]网约车!X16</f>
        <v>175.48385721584501</v>
      </c>
      <c r="Y113" s="7">
        <f t="shared" ref="Y113:AC113" si="958">X113/AZ113-1</f>
        <v>-9.5868831543733601E-2</v>
      </c>
      <c r="Z113" s="6">
        <f>[1]网约车!Z14-[1]网约车!Z16</f>
        <v>196.903994422626</v>
      </c>
      <c r="AA113" s="7">
        <f t="shared" si="958"/>
        <v>-1.29028624860313E-2</v>
      </c>
      <c r="AB113" s="6">
        <f>[1]网约车!AB14-[1]网约车!AB16</f>
        <v>182.265698454519</v>
      </c>
      <c r="AC113" s="7">
        <f t="shared" si="958"/>
        <v>-0.157068497745779</v>
      </c>
      <c r="AD113" s="6">
        <f>[1]网约车!AD14-[1]网约车!AD16</f>
        <v>201.817374345388</v>
      </c>
      <c r="AE113" s="7">
        <f t="shared" ref="AE113:AI113" si="959">AD113/BF113-1</f>
        <v>-0.238833090078168</v>
      </c>
      <c r="AF113" s="6">
        <f>[1]网约车!AF14-[1]网约车!AF16</f>
        <v>215.521193112617</v>
      </c>
      <c r="AG113" s="7">
        <f t="shared" si="959"/>
        <v>9.7146774681549294E-2</v>
      </c>
      <c r="AH113" s="6">
        <f>[1]网约车!AH14-[1]网约车!AH16</f>
        <v>188.834459191452</v>
      </c>
      <c r="AI113" s="7">
        <f t="shared" si="959"/>
        <v>-0.25626748915221198</v>
      </c>
      <c r="AJ113" s="6">
        <f>[1]网约车!AJ14-[1]网约车!AJ16</f>
        <v>205.54437298235499</v>
      </c>
      <c r="AK113" s="7">
        <f t="shared" ref="AK113:AO113" si="960">AJ113/BL113-1</f>
        <v>-7.6107995250095595E-2</v>
      </c>
      <c r="AL113" s="6">
        <f>[1]网约车!AL14-[1]网约车!AL16</f>
        <v>153.508806183882</v>
      </c>
      <c r="AM113" s="7">
        <f t="shared" si="960"/>
        <v>-0.319436169155355</v>
      </c>
      <c r="AN113" s="6">
        <f>[1]网约车!AN14-[1]网约车!AN16</f>
        <v>147.073055560098</v>
      </c>
      <c r="AO113" s="7">
        <f t="shared" si="960"/>
        <v>-0.359670184977603</v>
      </c>
      <c r="AP113" s="6">
        <f t="shared" si="794"/>
        <v>1997.40847627828</v>
      </c>
      <c r="AQ113" s="7">
        <f t="shared" si="795"/>
        <v>-0.200213969003145</v>
      </c>
      <c r="AR113" s="33"/>
      <c r="AS113" s="34">
        <f t="shared" si="796"/>
        <v>2267.7452754688302</v>
      </c>
      <c r="AT113" s="6">
        <v>195.56006930758599</v>
      </c>
      <c r="AU113" s="7"/>
      <c r="AV113" s="6">
        <v>128.74041964905999</v>
      </c>
      <c r="AW113" s="7"/>
      <c r="AX113" s="6">
        <v>170.128602351598</v>
      </c>
      <c r="AY113" s="7"/>
      <c r="AZ113" s="6">
        <v>194.091148871098</v>
      </c>
      <c r="BA113" s="7"/>
      <c r="BB113" s="6">
        <v>199.47782942470499</v>
      </c>
      <c r="BC113" s="7"/>
      <c r="BD113" s="6">
        <v>216.22836252660201</v>
      </c>
      <c r="BE113" s="7"/>
      <c r="BF113" s="6">
        <v>265.14207556147397</v>
      </c>
      <c r="BG113" s="7"/>
      <c r="BH113" s="6">
        <v>196.43788605692501</v>
      </c>
      <c r="BI113" s="7"/>
      <c r="BJ113" s="6">
        <v>253.901041620727</v>
      </c>
      <c r="BK113" s="7"/>
      <c r="BL113" s="6">
        <v>222.476622728211</v>
      </c>
      <c r="BM113" s="7"/>
      <c r="BN113" s="6">
        <v>225.561217370842</v>
      </c>
      <c r="BO113" s="7"/>
      <c r="BP113" s="6">
        <v>229.68328525348099</v>
      </c>
      <c r="BQ113" s="7"/>
      <c r="BR113" s="6">
        <f t="shared" si="813"/>
        <v>2497.4285607223101</v>
      </c>
      <c r="BS113" s="7"/>
      <c r="BT113" s="36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6"/>
    </row>
    <row r="114" spans="1:85" s="24" customFormat="1" ht="28.8">
      <c r="A114" s="472" t="s">
        <v>2576</v>
      </c>
      <c r="B114" s="30" t="s">
        <v>2783</v>
      </c>
      <c r="C114" s="6">
        <f t="shared" ref="C114:G114" si="961">C115+C116+C117+C118</f>
        <v>7165.69391067177</v>
      </c>
      <c r="D114" s="7">
        <f t="shared" ref="D114:H114" si="962">C114/R114-1</f>
        <v>-0.20333380317132099</v>
      </c>
      <c r="E114" s="6">
        <f t="shared" si="961"/>
        <v>8786.9785606902296</v>
      </c>
      <c r="F114" s="7">
        <f t="shared" si="962"/>
        <v>-0.13565984939413001</v>
      </c>
      <c r="G114" s="6">
        <f t="shared" si="961"/>
        <v>8458.5598313083301</v>
      </c>
      <c r="H114" s="7">
        <f t="shared" si="962"/>
        <v>-7.5033591328280594E-2</v>
      </c>
      <c r="I114" s="6">
        <f t="shared" ref="I114:M114" si="963">I115+I116+I117+I118</f>
        <v>9244.2063416010296</v>
      </c>
      <c r="J114" s="7">
        <f t="shared" ref="J114:N114" si="964">I114/X114-1</f>
        <v>-6.7808025060130395E-2</v>
      </c>
      <c r="K114" s="6">
        <f t="shared" si="963"/>
        <v>9118.8869954196598</v>
      </c>
      <c r="L114" s="7">
        <f t="shared" si="964"/>
        <v>-4.5807861971003401E-2</v>
      </c>
      <c r="M114" s="6">
        <f t="shared" si="963"/>
        <v>8457.4270974063493</v>
      </c>
      <c r="N114" s="7">
        <f t="shared" si="964"/>
        <v>-0.14540546507167701</v>
      </c>
      <c r="O114" s="31">
        <f t="shared" si="783"/>
        <v>51231.752737097398</v>
      </c>
      <c r="P114" s="32">
        <f t="shared" si="784"/>
        <v>-0.111718692813251</v>
      </c>
      <c r="Q114" s="6">
        <f t="shared" si="785"/>
        <v>47778.723726346201</v>
      </c>
      <c r="R114" s="6">
        <f t="shared" ref="R114:V114" si="965">R115+R116+R117+R118</f>
        <v>8994.6001715606108</v>
      </c>
      <c r="S114" s="7">
        <f t="shared" ref="S114:W114" si="966">R114/AT114-1</f>
        <v>-0.17678564019433901</v>
      </c>
      <c r="T114" s="6">
        <f t="shared" si="965"/>
        <v>10166.111749559301</v>
      </c>
      <c r="U114" s="7">
        <f t="shared" si="966"/>
        <v>-0.109420873527746</v>
      </c>
      <c r="V114" s="6">
        <f t="shared" si="965"/>
        <v>9144.72109690457</v>
      </c>
      <c r="W114" s="7">
        <f t="shared" si="966"/>
        <v>-0.165003465520006</v>
      </c>
      <c r="X114" s="6">
        <f t="shared" ref="X114:AB114" si="967">X115+X116+X117+X118</f>
        <v>9916.6336871729909</v>
      </c>
      <c r="Y114" s="7">
        <f t="shared" ref="Y114:AC114" si="968">X114/AZ114-1</f>
        <v>-0.16870818075236699</v>
      </c>
      <c r="Z114" s="6">
        <f t="shared" si="967"/>
        <v>9556.6570211486596</v>
      </c>
      <c r="AA114" s="7">
        <f t="shared" si="968"/>
        <v>-0.16001906085727399</v>
      </c>
      <c r="AB114" s="6">
        <f t="shared" si="967"/>
        <v>9896.4207606542896</v>
      </c>
      <c r="AC114" s="7">
        <f t="shared" si="968"/>
        <v>1.3687150592754301E-2</v>
      </c>
      <c r="AD114" s="6">
        <f t="shared" ref="AD114:AH114" si="969">AD115+AD116+AD117+AD118</f>
        <v>8441.9333084584596</v>
      </c>
      <c r="AE114" s="7">
        <f t="shared" ref="AE114:AI114" si="970">AD114/BF114-1</f>
        <v>-0.19395403873120301</v>
      </c>
      <c r="AF114" s="6">
        <f t="shared" si="969"/>
        <v>8648.2398055556405</v>
      </c>
      <c r="AG114" s="7">
        <f t="shared" si="970"/>
        <v>-0.14275609392146699</v>
      </c>
      <c r="AH114" s="6">
        <f t="shared" si="969"/>
        <v>8023.7989827078</v>
      </c>
      <c r="AI114" s="7">
        <f t="shared" si="970"/>
        <v>-0.27476838791291303</v>
      </c>
      <c r="AJ114" s="6">
        <f t="shared" ref="AJ114:AN114" si="971">AJ115+AJ116+AJ117+AJ118</f>
        <v>8295.3518238474408</v>
      </c>
      <c r="AK114" s="7">
        <f t="shared" ref="AK114:AO114" si="972">AJ114/BL114-1</f>
        <v>-0.235415823661562</v>
      </c>
      <c r="AL114" s="6">
        <f t="shared" si="971"/>
        <v>7566.1203759957998</v>
      </c>
      <c r="AM114" s="7">
        <f t="shared" si="972"/>
        <v>-0.13806167600483599</v>
      </c>
      <c r="AN114" s="6">
        <f t="shared" si="971"/>
        <v>6848.5173575635399</v>
      </c>
      <c r="AO114" s="7">
        <f t="shared" si="972"/>
        <v>-0.198808117693939</v>
      </c>
      <c r="AP114" s="6">
        <f t="shared" si="794"/>
        <v>105499.106141129</v>
      </c>
      <c r="AQ114" s="7">
        <f t="shared" si="795"/>
        <v>-0.16378914565409899</v>
      </c>
      <c r="AR114" s="33"/>
      <c r="AS114" s="34">
        <f t="shared" si="796"/>
        <v>117615.37080783201</v>
      </c>
      <c r="AT114" s="34">
        <f t="shared" ref="AT114:AX114" si="973">AT115+AT116+AT117+AT118</f>
        <v>10926.1944527838</v>
      </c>
      <c r="AU114" s="33"/>
      <c r="AV114" s="34">
        <f t="shared" si="973"/>
        <v>11415.1695760366</v>
      </c>
      <c r="AW114" s="33"/>
      <c r="AX114" s="34">
        <f t="shared" si="973"/>
        <v>10951.8072462415</v>
      </c>
      <c r="AY114" s="33"/>
      <c r="AZ114" s="34">
        <f t="shared" ref="AZ114:BD114" si="974">AZ115+AZ116+AZ117+AZ118</f>
        <v>11929.1847430282</v>
      </c>
      <c r="BA114" s="33"/>
      <c r="BB114" s="34">
        <f t="shared" si="974"/>
        <v>11377.2308106206</v>
      </c>
      <c r="BC114" s="33"/>
      <c r="BD114" s="34">
        <f t="shared" si="974"/>
        <v>9762.7959029246304</v>
      </c>
      <c r="BE114" s="33"/>
      <c r="BF114" s="34">
        <f t="shared" ref="BF114:BJ114" si="975">BF115+BF116+BF117+BF118</f>
        <v>10473.265439070001</v>
      </c>
      <c r="BG114" s="33"/>
      <c r="BH114" s="34">
        <f t="shared" si="975"/>
        <v>10088.423777915301</v>
      </c>
      <c r="BI114" s="33"/>
      <c r="BJ114" s="34">
        <f t="shared" si="975"/>
        <v>11063.774453538699</v>
      </c>
      <c r="BK114" s="33"/>
      <c r="BL114" s="34">
        <f t="shared" ref="BL114:BP114" si="976">BL115+BL116+BL117+BL118</f>
        <v>10849.4945103017</v>
      </c>
      <c r="BM114" s="33"/>
      <c r="BN114" s="34">
        <f t="shared" si="976"/>
        <v>8778.0298953713209</v>
      </c>
      <c r="BO114" s="33"/>
      <c r="BP114" s="34">
        <f t="shared" si="976"/>
        <v>8547.9115662674103</v>
      </c>
      <c r="BQ114" s="33"/>
      <c r="BR114" s="34">
        <f t="shared" si="813"/>
        <v>126163.2823741</v>
      </c>
      <c r="BS114" s="33"/>
      <c r="BT114" s="35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</row>
    <row r="115" spans="1:85" ht="28.8">
      <c r="A115" s="468"/>
      <c r="B115" s="30" t="s">
        <v>2784</v>
      </c>
      <c r="C115" s="38">
        <f>[1]班线包车!C15</f>
        <v>4442.6527999999998</v>
      </c>
      <c r="D115" s="7">
        <f t="shared" ref="D115:H115" si="977">C115/R115-1</f>
        <v>-0.16493417849426001</v>
      </c>
      <c r="E115" s="38">
        <f>[1]班线包车!E15</f>
        <v>6222.1126000000004</v>
      </c>
      <c r="F115" s="7">
        <f t="shared" si="977"/>
        <v>-7.7453754388353793E-2</v>
      </c>
      <c r="G115" s="38">
        <f>[1]班线包车!G15</f>
        <v>5800.6944000000003</v>
      </c>
      <c r="H115" s="7">
        <f t="shared" si="977"/>
        <v>0.119223040392092</v>
      </c>
      <c r="I115" s="38">
        <f>[1]班线包车!I15</f>
        <v>6318.1347999999998</v>
      </c>
      <c r="J115" s="7">
        <f t="shared" ref="J115:N115" si="978">I115/X115-1</f>
        <v>4.7501180293807498E-3</v>
      </c>
      <c r="K115" s="38">
        <f>[1]班线包车!K15</f>
        <v>6328.6093000000001</v>
      </c>
      <c r="L115" s="7">
        <f t="shared" si="978"/>
        <v>4.7588811186588802E-2</v>
      </c>
      <c r="M115" s="38">
        <f>[1]班线包车!M15</f>
        <v>5538.8125</v>
      </c>
      <c r="N115" s="7">
        <f t="shared" si="978"/>
        <v>-0.12573176274148601</v>
      </c>
      <c r="O115" s="31">
        <f t="shared" si="783"/>
        <v>34651.0164</v>
      </c>
      <c r="P115" s="32">
        <f t="shared" si="784"/>
        <v>-3.5117539229717103E-2</v>
      </c>
      <c r="Q115" s="6">
        <f t="shared" si="785"/>
        <v>29576.7935</v>
      </c>
      <c r="R115" s="38">
        <f>[1]班线包车!R15</f>
        <v>5320.1229000000003</v>
      </c>
      <c r="S115" s="7">
        <f t="shared" ref="S115:W115" si="979">R115/AT115-1</f>
        <v>-1.66716694496187E-2</v>
      </c>
      <c r="T115" s="38">
        <f>[1]班线包车!T15</f>
        <v>6744.4993999999997</v>
      </c>
      <c r="U115" s="7">
        <f t="shared" si="979"/>
        <v>-1.3559120692855E-2</v>
      </c>
      <c r="V115" s="38">
        <f>[1]班线包车!V15</f>
        <v>5182.7867999999999</v>
      </c>
      <c r="W115" s="7">
        <f t="shared" si="979"/>
        <v>-0.1095356725612</v>
      </c>
      <c r="X115" s="38">
        <f>[1]班线包车!X15</f>
        <v>6288.2647999999999</v>
      </c>
      <c r="Y115" s="7">
        <f t="shared" ref="Y115:AC115" si="980">X115/AZ115-1</f>
        <v>-2.6272456787820898E-2</v>
      </c>
      <c r="Z115" s="38">
        <f>[1]班线包车!Z15</f>
        <v>6041.1196</v>
      </c>
      <c r="AA115" s="7">
        <f t="shared" si="980"/>
        <v>-2.0425483655950101E-2</v>
      </c>
      <c r="AB115" s="38">
        <f>[1]班线包车!AB15</f>
        <v>6335.3697000000002</v>
      </c>
      <c r="AC115" s="7">
        <f t="shared" si="980"/>
        <v>0.12510333786337899</v>
      </c>
      <c r="AD115" s="38">
        <f>[1]班线包车!AD15</f>
        <v>5145.9129999999996</v>
      </c>
      <c r="AE115" s="7">
        <f t="shared" ref="AE115:AI115" si="981">AD115/BF115-1</f>
        <v>-0.16108822749193899</v>
      </c>
      <c r="AF115" s="38">
        <f>[1]班线包车!AF15</f>
        <v>6061.8411999999998</v>
      </c>
      <c r="AG115" s="7">
        <f t="shared" si="981"/>
        <v>-4.5287956853571003E-2</v>
      </c>
      <c r="AH115" s="38">
        <f>[1]班线包车!AH15</f>
        <v>5254.1806999999999</v>
      </c>
      <c r="AI115" s="7">
        <f t="shared" si="981"/>
        <v>-7.3993303724932097E-2</v>
      </c>
      <c r="AJ115" s="38">
        <f>[1]班线包车!AJ15</f>
        <v>5743.0441000000001</v>
      </c>
      <c r="AK115" s="7">
        <f t="shared" ref="AK115:AO115" si="982">AJ115/BL115-1</f>
        <v>-0.19094988530186199</v>
      </c>
      <c r="AL115" s="38">
        <f>[1]班线包车!AL15</f>
        <v>4862.8407999999999</v>
      </c>
      <c r="AM115" s="7">
        <f t="shared" si="982"/>
        <v>-5.4796171385156398E-2</v>
      </c>
      <c r="AN115" s="38">
        <f>[1]班线包车!AN15</f>
        <v>4174.5837000000001</v>
      </c>
      <c r="AO115" s="7">
        <f t="shared" si="982"/>
        <v>-0.108854567533092</v>
      </c>
      <c r="AP115" s="6">
        <f t="shared" si="794"/>
        <v>67154.566699999996</v>
      </c>
      <c r="AQ115" s="7">
        <f t="shared" si="795"/>
        <v>-5.9578417018067403E-2</v>
      </c>
      <c r="AR115" s="33"/>
      <c r="AS115" s="34">
        <f t="shared" si="796"/>
        <v>66724.487500000003</v>
      </c>
      <c r="AT115" s="39">
        <v>5410.3220000000001</v>
      </c>
      <c r="AU115" s="7"/>
      <c r="AV115" s="6">
        <v>6837.2058999999999</v>
      </c>
      <c r="AW115" s="7"/>
      <c r="AX115" s="38">
        <v>5820.3194000000003</v>
      </c>
      <c r="AY115" s="7"/>
      <c r="AZ115" s="39">
        <v>6457.9305000000004</v>
      </c>
      <c r="BA115" s="7"/>
      <c r="BB115" s="39">
        <v>6167.0852999999997</v>
      </c>
      <c r="BC115" s="7"/>
      <c r="BD115" s="39">
        <v>5630.9224999999997</v>
      </c>
      <c r="BE115" s="7"/>
      <c r="BF115" s="39">
        <v>6134.0335999999998</v>
      </c>
      <c r="BG115" s="7"/>
      <c r="BH115" s="39">
        <v>6349.3922000000002</v>
      </c>
      <c r="BI115" s="7"/>
      <c r="BJ115" s="39">
        <v>5674.0201999999999</v>
      </c>
      <c r="BK115" s="7"/>
      <c r="BL115" s="39">
        <v>7098.5023000000001</v>
      </c>
      <c r="BM115" s="7"/>
      <c r="BN115" s="39">
        <v>5144.7536</v>
      </c>
      <c r="BO115" s="7"/>
      <c r="BP115" s="39">
        <v>4684.5145000000002</v>
      </c>
      <c r="BQ115" s="7"/>
      <c r="BR115" s="6">
        <f t="shared" si="813"/>
        <v>71409.001999999993</v>
      </c>
      <c r="BS115" s="7"/>
      <c r="BT115" s="36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6"/>
    </row>
    <row r="116" spans="1:85" ht="28.8">
      <c r="A116" s="469"/>
      <c r="B116" s="30" t="s">
        <v>2785</v>
      </c>
      <c r="C116" s="38">
        <f>[1]公交!C18-[1]公交!C20</f>
        <v>2382.46</v>
      </c>
      <c r="D116" s="7">
        <f t="shared" ref="D116:H116" si="983">C116/R116-1</f>
        <v>-9.9912350958850593E-2</v>
      </c>
      <c r="E116" s="38">
        <f>[1]公交!E18-[1]公交!E20</f>
        <v>2303.04</v>
      </c>
      <c r="F116" s="7">
        <f t="shared" si="983"/>
        <v>-4.8086699898321199E-2</v>
      </c>
      <c r="G116" s="38">
        <f>[1]公交!G18-[1]公交!G20</f>
        <v>2284.65</v>
      </c>
      <c r="H116" s="7">
        <f t="shared" si="983"/>
        <v>-0.225334920198968</v>
      </c>
      <c r="I116" s="38">
        <f>[1]公交!I18-[1]公交!I20</f>
        <v>2590.88</v>
      </c>
      <c r="J116" s="7">
        <f t="shared" ref="J116:N116" si="984">I116/X116-1</f>
        <v>-2.1940354850887401E-2</v>
      </c>
      <c r="K116" s="38">
        <f>[1]公交!K18-[1]公交!K20</f>
        <v>2426.63</v>
      </c>
      <c r="L116" s="7">
        <f t="shared" si="984"/>
        <v>-2.4321303354884201E-2</v>
      </c>
      <c r="M116" s="38">
        <f>[1]公交!M18-[1]公交!M20</f>
        <v>2539.21</v>
      </c>
      <c r="N116" s="7">
        <f t="shared" si="984"/>
        <v>1.7753510263509599E-3</v>
      </c>
      <c r="O116" s="31">
        <f t="shared" si="783"/>
        <v>14526.87</v>
      </c>
      <c r="P116" s="32">
        <f t="shared" si="784"/>
        <v>-7.3915903901101102E-2</v>
      </c>
      <c r="Q116" s="6">
        <f t="shared" si="785"/>
        <v>13151.63</v>
      </c>
      <c r="R116" s="38">
        <f>[1]公交!R18-[1]公交!R20</f>
        <v>2646.92</v>
      </c>
      <c r="S116" s="7">
        <f t="shared" ref="S116:W116" si="985">R116/AT116-1</f>
        <v>-0.36540831347427299</v>
      </c>
      <c r="T116" s="38">
        <f>[1]公交!T18-[1]公交!T20</f>
        <v>2419.38</v>
      </c>
      <c r="U116" s="7">
        <f t="shared" si="985"/>
        <v>-0.29316590901123002</v>
      </c>
      <c r="V116" s="38">
        <f>[1]公交!V18-[1]公交!V20</f>
        <v>2949.21</v>
      </c>
      <c r="W116" s="7">
        <f t="shared" si="985"/>
        <v>-0.26604068468127701</v>
      </c>
      <c r="X116" s="38">
        <f>[1]公交!X18-[1]公交!X20</f>
        <v>2649</v>
      </c>
      <c r="Y116" s="7">
        <f t="shared" ref="Y116:AC116" si="986">X116/AZ116-1</f>
        <v>-0.38199022942650401</v>
      </c>
      <c r="Z116" s="38">
        <f>[1]公交!Z18-[1]公交!Z20</f>
        <v>2487.12</v>
      </c>
      <c r="AA116" s="7">
        <f t="shared" si="986"/>
        <v>-0.38363171355498699</v>
      </c>
      <c r="AB116" s="38">
        <f>[1]公交!AB18-[1]公交!AB20</f>
        <v>2534.71</v>
      </c>
      <c r="AC116" s="7">
        <f t="shared" si="986"/>
        <v>-0.172188220539919</v>
      </c>
      <c r="AD116" s="38">
        <f>[1]公交!AD18-[1]公交!AD20</f>
        <v>2570.6799999999998</v>
      </c>
      <c r="AE116" s="7">
        <f t="shared" ref="AE116:AI116" si="987">AD116/BF116-1</f>
        <v>-0.15822219020455999</v>
      </c>
      <c r="AF116" s="38">
        <f>[1]公交!AF18-[1]公交!AF20</f>
        <v>2182.9</v>
      </c>
      <c r="AG116" s="7">
        <f t="shared" si="987"/>
        <v>-0.119059533802544</v>
      </c>
      <c r="AH116" s="38">
        <f>[1]公交!AH18-[1]公交!AH20</f>
        <v>2341.65</v>
      </c>
      <c r="AI116" s="7">
        <f t="shared" si="987"/>
        <v>-0.44612120452346798</v>
      </c>
      <c r="AJ116" s="38">
        <f>[1]公交!AJ18-[1]公交!AJ20</f>
        <v>2162.9</v>
      </c>
      <c r="AK116" s="7">
        <f t="shared" ref="AK116:AO116" si="988">AJ116/BL116-1</f>
        <v>-0.17040952136207899</v>
      </c>
      <c r="AL116" s="38">
        <f>[1]公交!AL18-[1]公交!AL20</f>
        <v>2386.54</v>
      </c>
      <c r="AM116" s="7">
        <f t="shared" si="988"/>
        <v>-6.9799892423663704E-2</v>
      </c>
      <c r="AN116" s="38">
        <f>[1]公交!AN18-[1]公交!AN20</f>
        <v>2301.94</v>
      </c>
      <c r="AO116" s="7">
        <f t="shared" si="988"/>
        <v>-0.11472698883957699</v>
      </c>
      <c r="AP116" s="6">
        <f t="shared" si="794"/>
        <v>29632.95</v>
      </c>
      <c r="AQ116" s="7">
        <f t="shared" si="795"/>
        <v>-0.26882970856524002</v>
      </c>
      <c r="AR116" s="33"/>
      <c r="AS116" s="34">
        <f t="shared" si="796"/>
        <v>37927.85</v>
      </c>
      <c r="AT116" s="6">
        <v>4171.0600000000004</v>
      </c>
      <c r="AU116" s="7"/>
      <c r="AV116" s="6">
        <v>3422.84</v>
      </c>
      <c r="AW116" s="7"/>
      <c r="AX116" s="6">
        <v>4018.22</v>
      </c>
      <c r="AY116" s="7"/>
      <c r="AZ116" s="6">
        <v>4286.34</v>
      </c>
      <c r="BA116" s="7"/>
      <c r="BB116" s="6">
        <v>4035.12</v>
      </c>
      <c r="BC116" s="7"/>
      <c r="BD116" s="6">
        <v>3061.94</v>
      </c>
      <c r="BE116" s="7"/>
      <c r="BF116" s="6">
        <v>3053.87</v>
      </c>
      <c r="BG116" s="7"/>
      <c r="BH116" s="6">
        <v>2477.92</v>
      </c>
      <c r="BI116" s="7"/>
      <c r="BJ116" s="6">
        <v>4227.7299999999996</v>
      </c>
      <c r="BK116" s="7"/>
      <c r="BL116" s="6">
        <v>2607.19</v>
      </c>
      <c r="BM116" s="7"/>
      <c r="BN116" s="6">
        <v>2565.62</v>
      </c>
      <c r="BO116" s="7"/>
      <c r="BP116" s="6">
        <v>2600.2600000000002</v>
      </c>
      <c r="BQ116" s="7"/>
      <c r="BR116" s="6">
        <f t="shared" si="813"/>
        <v>40528.11</v>
      </c>
      <c r="BS116" s="7"/>
      <c r="BT116" s="36"/>
      <c r="BU116" s="37"/>
      <c r="BV116" s="37"/>
      <c r="BW116" s="37"/>
      <c r="BX116" s="37"/>
      <c r="BY116" s="37"/>
      <c r="BZ116" s="37"/>
      <c r="CA116" s="40"/>
      <c r="CB116" s="37"/>
      <c r="CC116" s="40"/>
      <c r="CD116" s="40"/>
      <c r="CE116" s="40"/>
      <c r="CF116" s="40"/>
      <c r="CG116" s="6"/>
    </row>
    <row r="117" spans="1:85" ht="28.8">
      <c r="A117" s="470"/>
      <c r="B117" s="30" t="s">
        <v>2786</v>
      </c>
      <c r="C117" s="38">
        <f>[1]出租!C18-[1]出租!C20</f>
        <v>83.79</v>
      </c>
      <c r="D117" s="7">
        <f t="shared" ref="D117:H117" si="989">C117/R117-1</f>
        <v>-0.88452156176353003</v>
      </c>
      <c r="E117" s="38">
        <f>[1]出租!E18-[1]出租!E20</f>
        <v>46.849999999999902</v>
      </c>
      <c r="F117" s="7">
        <f t="shared" si="989"/>
        <v>-0.932939223039707</v>
      </c>
      <c r="G117" s="38">
        <f>[1]出租!G18-[1]出租!G20</f>
        <v>51.28</v>
      </c>
      <c r="H117" s="7">
        <f t="shared" si="989"/>
        <v>-0.92311728811526395</v>
      </c>
      <c r="I117" s="38">
        <f>[1]出租!I18-[1]出租!I20</f>
        <v>52.48</v>
      </c>
      <c r="J117" s="7">
        <f t="shared" ref="J117:N117" si="990">I117/X117-1</f>
        <v>-0.91432256379279397</v>
      </c>
      <c r="K117" s="38">
        <f>[1]出租!K18-[1]出租!K20</f>
        <v>56.020000000000202</v>
      </c>
      <c r="L117" s="7">
        <f t="shared" si="990"/>
        <v>-0.91005860158946705</v>
      </c>
      <c r="M117" s="38">
        <f>[1]出租!M18-[1]出租!M20</f>
        <v>50.5</v>
      </c>
      <c r="N117" s="7">
        <f t="shared" si="990"/>
        <v>-0.91916507931426406</v>
      </c>
      <c r="O117" s="31">
        <f t="shared" si="783"/>
        <v>340.92</v>
      </c>
      <c r="P117" s="32">
        <f t="shared" si="784"/>
        <v>-0.91371975370193703</v>
      </c>
      <c r="Q117" s="6">
        <f t="shared" si="785"/>
        <v>3326.58</v>
      </c>
      <c r="R117" s="38">
        <f>[1]出租!R18-[1]出租!R20</f>
        <v>725.59</v>
      </c>
      <c r="S117" s="7">
        <f t="shared" ref="S117:W117" si="991">R117/AT117-1</f>
        <v>-0.12360948389356601</v>
      </c>
      <c r="T117" s="38">
        <f>[1]出租!T18-[1]出租!T20</f>
        <v>698.62</v>
      </c>
      <c r="U117" s="7">
        <f t="shared" si="991"/>
        <v>-9.9832495812395505E-2</v>
      </c>
      <c r="V117" s="38">
        <f>[1]出租!V18-[1]出租!V20</f>
        <v>666.99</v>
      </c>
      <c r="W117" s="7">
        <f t="shared" si="991"/>
        <v>-6.5091754051480599E-3</v>
      </c>
      <c r="X117" s="38">
        <f>[1]出租!X18-[1]出租!X20</f>
        <v>612.53</v>
      </c>
      <c r="Y117" s="7">
        <f t="shared" ref="Y117:AC117" si="992">X117/AZ117-1</f>
        <v>-0.13115079646519801</v>
      </c>
      <c r="Z117" s="38">
        <f>[1]出租!Z18-[1]出租!Z20</f>
        <v>622.85</v>
      </c>
      <c r="AA117" s="7">
        <f t="shared" si="992"/>
        <v>-9.5207658449425206E-2</v>
      </c>
      <c r="AB117" s="38">
        <f>[1]出租!AB18-[1]出租!AB20</f>
        <v>624.73</v>
      </c>
      <c r="AC117" s="7">
        <f t="shared" si="992"/>
        <v>-1.32681117718514E-3</v>
      </c>
      <c r="AD117" s="38">
        <f>[1]出租!AD18-[1]出租!AD20</f>
        <v>403.7</v>
      </c>
      <c r="AE117" s="7">
        <f t="shared" ref="AE117:AI117" si="993">AD117/BF117-1</f>
        <v>-0.44088195781338702</v>
      </c>
      <c r="AF117" s="38">
        <f>[1]出租!AF18-[1]出租!AF20</f>
        <v>139.99</v>
      </c>
      <c r="AG117" s="7">
        <f t="shared" si="993"/>
        <v>-0.80324942727438797</v>
      </c>
      <c r="AH117" s="38">
        <f>[1]出租!AH18-[1]出租!AH20</f>
        <v>137.21</v>
      </c>
      <c r="AI117" s="7">
        <f t="shared" si="993"/>
        <v>-0.79193582628211001</v>
      </c>
      <c r="AJ117" s="38">
        <f>[1]出租!AJ18-[1]出租!AJ20</f>
        <v>147.52000000000001</v>
      </c>
      <c r="AK117" s="7">
        <f t="shared" ref="AK117:AO117" si="994">AJ117/BL117-1</f>
        <v>-0.787789861326889</v>
      </c>
      <c r="AL117" s="38">
        <f>[1]出租!AL18-[1]出租!AL20</f>
        <v>133.75</v>
      </c>
      <c r="AM117" s="7">
        <f t="shared" si="994"/>
        <v>-0.78435419118714</v>
      </c>
      <c r="AN117" s="38">
        <f>[1]出租!AN18-[1]出租!AN20</f>
        <v>136.32</v>
      </c>
      <c r="AO117" s="7">
        <f t="shared" si="994"/>
        <v>-0.80542669959035695</v>
      </c>
      <c r="AP117" s="6">
        <f t="shared" si="794"/>
        <v>5049.8</v>
      </c>
      <c r="AQ117" s="7">
        <f t="shared" si="795"/>
        <v>-0.39907155853691301</v>
      </c>
      <c r="AR117" s="33"/>
      <c r="AS117" s="34">
        <f t="shared" si="796"/>
        <v>7702.72</v>
      </c>
      <c r="AT117" s="6">
        <v>827.93</v>
      </c>
      <c r="AU117" s="7"/>
      <c r="AV117" s="6">
        <v>776.1</v>
      </c>
      <c r="AW117" s="7"/>
      <c r="AX117" s="6">
        <v>671.36</v>
      </c>
      <c r="AY117" s="7"/>
      <c r="AZ117" s="6">
        <v>704.99</v>
      </c>
      <c r="BA117" s="7"/>
      <c r="BB117" s="6">
        <v>688.39</v>
      </c>
      <c r="BC117" s="7"/>
      <c r="BD117" s="6">
        <v>625.55999999999995</v>
      </c>
      <c r="BE117" s="7"/>
      <c r="BF117" s="6">
        <v>722.03</v>
      </c>
      <c r="BG117" s="7"/>
      <c r="BH117" s="6">
        <v>711.51</v>
      </c>
      <c r="BI117" s="7"/>
      <c r="BJ117" s="6">
        <v>659.46</v>
      </c>
      <c r="BK117" s="7"/>
      <c r="BL117" s="6">
        <v>695.16</v>
      </c>
      <c r="BM117" s="7"/>
      <c r="BN117" s="6">
        <v>620.23</v>
      </c>
      <c r="BO117" s="7"/>
      <c r="BP117" s="6">
        <v>700.61</v>
      </c>
      <c r="BQ117" s="7"/>
      <c r="BR117" s="6">
        <f t="shared" si="813"/>
        <v>8403.33</v>
      </c>
      <c r="BS117" s="7"/>
      <c r="BT117" s="36"/>
      <c r="BU117" s="37"/>
      <c r="BV117" s="37"/>
      <c r="BW117" s="37"/>
      <c r="BX117" s="37"/>
      <c r="BY117" s="37"/>
      <c r="BZ117" s="37"/>
      <c r="CA117" s="40"/>
      <c r="CB117" s="37"/>
      <c r="CC117" s="40"/>
      <c r="CD117" s="40"/>
      <c r="CE117" s="40"/>
      <c r="CF117" s="40"/>
      <c r="CG117" s="6"/>
    </row>
    <row r="118" spans="1:85" ht="28.8">
      <c r="A118" s="471"/>
      <c r="B118" s="30" t="s">
        <v>2787</v>
      </c>
      <c r="C118" s="6">
        <f>[1]网约车!C18-[1]网约车!C20</f>
        <v>256.79111067177001</v>
      </c>
      <c r="D118" s="7">
        <f t="shared" ref="D118:H118" si="995">C118/R118-1</f>
        <v>-0.149606149882932</v>
      </c>
      <c r="E118" s="6">
        <f>[1]网约车!E18-[1]网约车!E20</f>
        <v>214.97596069023001</v>
      </c>
      <c r="F118" s="7">
        <f t="shared" si="995"/>
        <v>-0.29193933974609299</v>
      </c>
      <c r="G118" s="6">
        <f>[1]网约车!G18-[1]网约车!G20</f>
        <v>321.93543130833001</v>
      </c>
      <c r="H118" s="7">
        <f t="shared" si="995"/>
        <v>-6.8835709414194299E-2</v>
      </c>
      <c r="I118" s="6">
        <f>[1]网约车!I18-[1]网约车!I20</f>
        <v>282.71154160102998</v>
      </c>
      <c r="J118" s="7">
        <f t="shared" ref="J118:N118" si="996">I118/X118-1</f>
        <v>-0.22933050042834199</v>
      </c>
      <c r="K118" s="6">
        <f>[1]网约车!K18-[1]网约车!K20</f>
        <v>307.62769541965997</v>
      </c>
      <c r="L118" s="7">
        <f t="shared" si="996"/>
        <v>-0.24148814875615901</v>
      </c>
      <c r="M118" s="6">
        <f>[1]网约车!M18-[1]网约车!M20</f>
        <v>328.90459740634998</v>
      </c>
      <c r="N118" s="7">
        <f t="shared" si="996"/>
        <v>-0.18103700413402299</v>
      </c>
      <c r="O118" s="31">
        <f t="shared" si="783"/>
        <v>1712.9463370973699</v>
      </c>
      <c r="P118" s="32">
        <f t="shared" si="784"/>
        <v>-0.194033256097736</v>
      </c>
      <c r="Q118" s="6">
        <f t="shared" si="785"/>
        <v>1723.72022634617</v>
      </c>
      <c r="R118" s="6">
        <f>[1]网约车!R18-[1]网约车!R20</f>
        <v>301.96727156060598</v>
      </c>
      <c r="S118" s="7">
        <f t="shared" ref="S118:W118" si="997">R118/AT118-1</f>
        <v>-0.41579121145577402</v>
      </c>
      <c r="T118" s="6">
        <f>[1]网约车!T18-[1]网约车!T20</f>
        <v>303.61234955934498</v>
      </c>
      <c r="U118" s="7">
        <f t="shared" si="997"/>
        <v>-0.19896204708329299</v>
      </c>
      <c r="V118" s="6">
        <f>[1]网约车!V18-[1]网约车!V20</f>
        <v>345.73429690457402</v>
      </c>
      <c r="W118" s="7">
        <f t="shared" si="997"/>
        <v>-0.217632590493541</v>
      </c>
      <c r="X118" s="6">
        <f>[1]网约车!X18-[1]网约车!X20</f>
        <v>366.83888717298697</v>
      </c>
      <c r="Y118" s="7">
        <f t="shared" ref="Y118:AC118" si="998">X118/AZ118-1</f>
        <v>-0.23563168041197899</v>
      </c>
      <c r="Z118" s="6">
        <f>[1]网约车!Z18-[1]网约车!Z20</f>
        <v>405.56742114865898</v>
      </c>
      <c r="AA118" s="7">
        <f t="shared" si="998"/>
        <v>-0.166588930940474</v>
      </c>
      <c r="AB118" s="6">
        <f>[1]网约车!AB18-[1]网约车!AB20</f>
        <v>401.61106065428999</v>
      </c>
      <c r="AC118" s="7">
        <f t="shared" si="998"/>
        <v>-9.6230651944752804E-2</v>
      </c>
      <c r="AD118" s="6">
        <f>[1]网约车!AD18-[1]网约车!AD20</f>
        <v>321.640308458459</v>
      </c>
      <c r="AE118" s="7">
        <f t="shared" ref="AE118:AI118" si="999">AD118/BF118-1</f>
        <v>-0.42903935806389198</v>
      </c>
      <c r="AF118" s="6">
        <f>[1]网约车!AF18-[1]网约车!AF20</f>
        <v>263.508605555641</v>
      </c>
      <c r="AG118" s="7">
        <f t="shared" si="999"/>
        <v>-0.52054612624081098</v>
      </c>
      <c r="AH118" s="6">
        <f>[1]网约车!AH18-[1]网约车!AH20</f>
        <v>290.758282707798</v>
      </c>
      <c r="AI118" s="7">
        <f t="shared" si="999"/>
        <v>-0.42145052963778001</v>
      </c>
      <c r="AJ118" s="6">
        <f>[1]网约车!AJ18-[1]网约车!AJ20</f>
        <v>241.88772384743899</v>
      </c>
      <c r="AK118" s="7">
        <f t="shared" ref="AK118:AO118" si="1000">AJ118/BL118-1</f>
        <v>-0.46084492655123299</v>
      </c>
      <c r="AL118" s="6">
        <f>[1]网约车!AL18-[1]网约车!AL20</f>
        <v>182.98957599580299</v>
      </c>
      <c r="AM118" s="7">
        <f t="shared" si="1000"/>
        <v>-0.59101738568150197</v>
      </c>
      <c r="AN118" s="6">
        <f>[1]网约车!AN18-[1]网约车!AN20</f>
        <v>235.67365756353701</v>
      </c>
      <c r="AO118" s="7">
        <f t="shared" si="1000"/>
        <v>-0.58104476798365101</v>
      </c>
      <c r="AP118" s="6">
        <f t="shared" si="794"/>
        <v>3661.78944112914</v>
      </c>
      <c r="AQ118" s="7">
        <f t="shared" si="795"/>
        <v>-0.37113346650942203</v>
      </c>
      <c r="AR118" s="33"/>
      <c r="AS118" s="34">
        <f t="shared" si="796"/>
        <v>5260.3133078324199</v>
      </c>
      <c r="AT118" s="6">
        <v>516.88245278382396</v>
      </c>
      <c r="AU118" s="7"/>
      <c r="AV118" s="6">
        <v>379.02367603662702</v>
      </c>
      <c r="AW118" s="7"/>
      <c r="AX118" s="6">
        <v>441.90784624154202</v>
      </c>
      <c r="AY118" s="7"/>
      <c r="AZ118" s="6">
        <v>479.92424302815903</v>
      </c>
      <c r="BA118" s="7"/>
      <c r="BB118" s="6">
        <v>486.63551062061998</v>
      </c>
      <c r="BC118" s="7"/>
      <c r="BD118" s="6">
        <v>444.37340292463603</v>
      </c>
      <c r="BE118" s="7"/>
      <c r="BF118" s="6">
        <v>563.33183907000603</v>
      </c>
      <c r="BG118" s="7"/>
      <c r="BH118" s="6">
        <v>549.60157791527399</v>
      </c>
      <c r="BI118" s="7"/>
      <c r="BJ118" s="6">
        <v>502.56425353869798</v>
      </c>
      <c r="BK118" s="7"/>
      <c r="BL118" s="6">
        <v>448.64221030171598</v>
      </c>
      <c r="BM118" s="7"/>
      <c r="BN118" s="6">
        <v>447.42629537132001</v>
      </c>
      <c r="BO118" s="7"/>
      <c r="BP118" s="6">
        <v>562.52706626740598</v>
      </c>
      <c r="BQ118" s="7"/>
      <c r="BR118" s="6">
        <f t="shared" si="813"/>
        <v>5822.8403740998301</v>
      </c>
      <c r="BS118" s="7"/>
      <c r="BT118" s="36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6"/>
    </row>
    <row r="119" spans="1:85" s="24" customFormat="1" ht="28.8">
      <c r="A119" s="472" t="s">
        <v>2587</v>
      </c>
      <c r="B119" s="30" t="s">
        <v>2783</v>
      </c>
      <c r="C119" s="6">
        <f t="shared" ref="C119:G119" si="1001">C120+C121+C122+C123</f>
        <v>13411.3215023799</v>
      </c>
      <c r="D119" s="7">
        <f t="shared" ref="D119:H119" si="1002">C119/R119-1</f>
        <v>-0.22763450219913001</v>
      </c>
      <c r="E119" s="6">
        <f t="shared" si="1001"/>
        <v>15665.6798545577</v>
      </c>
      <c r="F119" s="7">
        <f t="shared" si="1002"/>
        <v>-0.12076025526869701</v>
      </c>
      <c r="G119" s="6">
        <f t="shared" si="1001"/>
        <v>16808.188689779199</v>
      </c>
      <c r="H119" s="7">
        <f t="shared" si="1002"/>
        <v>-9.0361668240331594E-2</v>
      </c>
      <c r="I119" s="6">
        <f t="shared" ref="I119:M119" si="1003">I120+I121+I122+I123</f>
        <v>19190.162370546299</v>
      </c>
      <c r="J119" s="7">
        <f t="shared" ref="J119:N119" si="1004">I119/X119-1</f>
        <v>-6.4868081660098401E-2</v>
      </c>
      <c r="K119" s="6">
        <f t="shared" si="1003"/>
        <v>21559.7581670564</v>
      </c>
      <c r="L119" s="7">
        <f t="shared" si="1004"/>
        <v>8.37859691098259E-2</v>
      </c>
      <c r="M119" s="6">
        <f t="shared" si="1003"/>
        <v>20987.141287171002</v>
      </c>
      <c r="N119" s="7">
        <f t="shared" si="1004"/>
        <v>0.14578973103135401</v>
      </c>
      <c r="O119" s="31">
        <f t="shared" si="783"/>
        <v>107622.251871491</v>
      </c>
      <c r="P119" s="32">
        <f t="shared" si="784"/>
        <v>-4.2423451753148399E-2</v>
      </c>
      <c r="Q119" s="6">
        <f t="shared" si="785"/>
        <v>94073.485937194404</v>
      </c>
      <c r="R119" s="6">
        <f t="shared" ref="R119:V119" si="1005">R120+R121+R122+R123</f>
        <v>17363.957272257099</v>
      </c>
      <c r="S119" s="7">
        <f t="shared" ref="S119:W119" si="1006">R119/AT119-1</f>
        <v>0.22296278594493399</v>
      </c>
      <c r="T119" s="6">
        <f t="shared" si="1005"/>
        <v>17817.3017637472</v>
      </c>
      <c r="U119" s="7">
        <f t="shared" si="1006"/>
        <v>0.130466605218827</v>
      </c>
      <c r="V119" s="6">
        <f t="shared" si="1005"/>
        <v>18477.880826838398</v>
      </c>
      <c r="W119" s="7">
        <f t="shared" si="1006"/>
        <v>9.5203141019186296E-2</v>
      </c>
      <c r="X119" s="6">
        <f t="shared" ref="X119:AB119" si="1007">X120+X121+X122+X123</f>
        <v>20521.3424910293</v>
      </c>
      <c r="Y119" s="7">
        <f t="shared" ref="Y119:AC119" si="1008">X119/AZ119-1</f>
        <v>1.0172050045904799E-2</v>
      </c>
      <c r="Z119" s="6">
        <f t="shared" si="1007"/>
        <v>19893.003583322501</v>
      </c>
      <c r="AA119" s="7">
        <f t="shared" si="1008"/>
        <v>-2.3233337422051701E-3</v>
      </c>
      <c r="AB119" s="6">
        <f t="shared" si="1007"/>
        <v>18316.747583590201</v>
      </c>
      <c r="AC119" s="7">
        <f t="shared" si="1008"/>
        <v>-6.6594460411013596E-3</v>
      </c>
      <c r="AD119" s="6">
        <f t="shared" ref="AD119:AH119" si="1009">AD120+AD121+AD122+AD123</f>
        <v>19327.041128801498</v>
      </c>
      <c r="AE119" s="7">
        <f t="shared" ref="AE119:AI119" si="1010">AD119/BF119-1</f>
        <v>-3.1162804267383899E-2</v>
      </c>
      <c r="AF119" s="6">
        <f t="shared" si="1009"/>
        <v>20614.263841907199</v>
      </c>
      <c r="AG119" s="7">
        <f t="shared" si="1010"/>
        <v>-1.28038379972901E-2</v>
      </c>
      <c r="AH119" s="6">
        <f t="shared" si="1009"/>
        <v>19156.3166314263</v>
      </c>
      <c r="AI119" s="7">
        <f t="shared" si="1010"/>
        <v>-2.46750518460194E-2</v>
      </c>
      <c r="AJ119" s="6">
        <f t="shared" ref="AJ119:AN119" si="1011">AJ120+AJ121+AJ122+AJ123</f>
        <v>20495.429698904602</v>
      </c>
      <c r="AK119" s="7">
        <f t="shared" ref="AK119:AO119" si="1012">AJ119/BL119-1</f>
        <v>-2.85514986681203E-2</v>
      </c>
      <c r="AL119" s="6">
        <f t="shared" si="1011"/>
        <v>18948.505840245602</v>
      </c>
      <c r="AM119" s="7">
        <f t="shared" si="1012"/>
        <v>-6.5574518132454698E-2</v>
      </c>
      <c r="AN119" s="6">
        <f t="shared" si="1011"/>
        <v>15484.034147284599</v>
      </c>
      <c r="AO119" s="7">
        <f t="shared" si="1012"/>
        <v>4.8927680398251898E-2</v>
      </c>
      <c r="AP119" s="6">
        <f t="shared" si="794"/>
        <v>226415.824809354</v>
      </c>
      <c r="AQ119" s="7">
        <f t="shared" si="795"/>
        <v>1.92776356352624E-2</v>
      </c>
      <c r="AR119" s="33"/>
      <c r="AS119" s="34">
        <f t="shared" si="796"/>
        <v>207371.83918732699</v>
      </c>
      <c r="AT119" s="34">
        <f t="shared" ref="AT119:AX119" si="1013">AT120+AT121+AT122+AT123</f>
        <v>14198.2711753904</v>
      </c>
      <c r="AU119" s="33"/>
      <c r="AV119" s="34">
        <f t="shared" si="1013"/>
        <v>15761.0155678135</v>
      </c>
      <c r="AW119" s="33"/>
      <c r="AX119" s="34">
        <f t="shared" si="1013"/>
        <v>16871.647034944599</v>
      </c>
      <c r="AY119" s="33"/>
      <c r="AZ119" s="34">
        <f t="shared" ref="AZ119:BD119" si="1014">AZ120+AZ121+AZ122+AZ123</f>
        <v>20314.700342478001</v>
      </c>
      <c r="BA119" s="33"/>
      <c r="BB119" s="34">
        <f t="shared" si="1014"/>
        <v>19939.329299881902</v>
      </c>
      <c r="BC119" s="33"/>
      <c r="BD119" s="34">
        <f t="shared" si="1014"/>
        <v>18439.544736787298</v>
      </c>
      <c r="BE119" s="33"/>
      <c r="BF119" s="34">
        <f t="shared" ref="BF119:BJ119" si="1015">BF120+BF121+BF122+BF123</f>
        <v>19948.698516046101</v>
      </c>
      <c r="BG119" s="33"/>
      <c r="BH119" s="34">
        <f t="shared" si="1015"/>
        <v>20881.628834625299</v>
      </c>
      <c r="BI119" s="33"/>
      <c r="BJ119" s="34">
        <f t="shared" si="1015"/>
        <v>19640.958295677701</v>
      </c>
      <c r="BK119" s="33"/>
      <c r="BL119" s="34">
        <f t="shared" ref="BL119:BP119" si="1016">BL120+BL121+BL122+BL123</f>
        <v>21097.803610592699</v>
      </c>
      <c r="BM119" s="33"/>
      <c r="BN119" s="34">
        <f t="shared" si="1016"/>
        <v>20278.241773089299</v>
      </c>
      <c r="BO119" s="33"/>
      <c r="BP119" s="34">
        <f t="shared" si="1016"/>
        <v>14761.774750196</v>
      </c>
      <c r="BQ119" s="33"/>
      <c r="BR119" s="34">
        <f t="shared" si="813"/>
        <v>222133.61393752301</v>
      </c>
      <c r="BS119" s="33"/>
      <c r="BT119" s="35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</row>
    <row r="120" spans="1:85" ht="28.8">
      <c r="A120" s="468"/>
      <c r="B120" s="30" t="s">
        <v>2784</v>
      </c>
      <c r="C120" s="38">
        <f>[1]班线包车!C19</f>
        <v>12032.749100000001</v>
      </c>
      <c r="D120" s="7">
        <f t="shared" ref="D120:H120" si="1017">C120/R120-1</f>
        <v>-0.23438045500586399</v>
      </c>
      <c r="E120" s="38">
        <f>[1]班线包车!E19</f>
        <v>14351.088599999999</v>
      </c>
      <c r="F120" s="7">
        <f t="shared" si="1017"/>
        <v>-0.104303956130376</v>
      </c>
      <c r="G120" s="38">
        <f>[1]班线包车!G19</f>
        <v>14986.013300000001</v>
      </c>
      <c r="H120" s="7">
        <f t="shared" si="1017"/>
        <v>-9.8438254719266302E-2</v>
      </c>
      <c r="I120" s="38">
        <f>[1]班线包车!I19</f>
        <v>17342.3056</v>
      </c>
      <c r="J120" s="7">
        <f t="shared" ref="J120:N120" si="1018">I120/X120-1</f>
        <v>-6.7567998134093504E-2</v>
      </c>
      <c r="K120" s="38">
        <f>[1]班线包车!K19</f>
        <v>19384.316299999999</v>
      </c>
      <c r="L120" s="7">
        <f t="shared" si="1018"/>
        <v>8.4884703218580396E-2</v>
      </c>
      <c r="M120" s="38">
        <f>[1]班线包车!M19</f>
        <v>18766.1584</v>
      </c>
      <c r="N120" s="7">
        <f t="shared" si="1018"/>
        <v>0.14116983600410199</v>
      </c>
      <c r="O120" s="31">
        <f t="shared" si="783"/>
        <v>96862.631299999994</v>
      </c>
      <c r="P120" s="32">
        <f t="shared" si="784"/>
        <v>-4.3541853704031498E-2</v>
      </c>
      <c r="Q120" s="6">
        <f t="shared" si="785"/>
        <v>84827.543699999995</v>
      </c>
      <c r="R120" s="38">
        <f>[1]班线包车!R19</f>
        <v>15716.3557</v>
      </c>
      <c r="S120" s="7">
        <f t="shared" ref="S120:W120" si="1019">R120/AT120-1</f>
        <v>0.20404956772028701</v>
      </c>
      <c r="T120" s="38">
        <f>[1]班线包车!T19</f>
        <v>16022.275299999999</v>
      </c>
      <c r="U120" s="7">
        <f t="shared" si="1019"/>
        <v>8.5602647908888302E-2</v>
      </c>
      <c r="V120" s="38">
        <f>[1]班线包车!V19</f>
        <v>16622.2817</v>
      </c>
      <c r="W120" s="7">
        <f t="shared" si="1019"/>
        <v>4.9703449592177297E-2</v>
      </c>
      <c r="X120" s="38">
        <f>[1]班线包车!X19</f>
        <v>18599.003000000001</v>
      </c>
      <c r="Y120" s="7">
        <f t="shared" ref="Y120:AC120" si="1020">X120/AZ120-1</f>
        <v>-3.4834553264067598E-2</v>
      </c>
      <c r="Z120" s="38">
        <f>[1]班线包车!Z19</f>
        <v>17867.628000000001</v>
      </c>
      <c r="AA120" s="7">
        <f t="shared" si="1020"/>
        <v>-5.1193861718832299E-2</v>
      </c>
      <c r="AB120" s="38">
        <f>[1]班线包车!AB19</f>
        <v>16444.667399999998</v>
      </c>
      <c r="AC120" s="7">
        <f t="shared" si="1020"/>
        <v>-5.70810741644616E-2</v>
      </c>
      <c r="AD120" s="38">
        <f>[1]班线包车!AD19</f>
        <v>17393.970399999998</v>
      </c>
      <c r="AE120" s="7">
        <f t="shared" ref="AE120:AI120" si="1021">AD120/BF120-1</f>
        <v>-7.9393603357165304E-2</v>
      </c>
      <c r="AF120" s="38">
        <f>[1]班线包车!AF19</f>
        <v>18710.666399999998</v>
      </c>
      <c r="AG120" s="7">
        <f t="shared" si="1021"/>
        <v>-5.9983260762037201E-2</v>
      </c>
      <c r="AH120" s="38">
        <f>[1]班线包车!AH19</f>
        <v>17273.680199999999</v>
      </c>
      <c r="AI120" s="7">
        <f t="shared" si="1021"/>
        <v>-7.36724800899176E-2</v>
      </c>
      <c r="AJ120" s="38">
        <f>[1]班线包车!AJ19</f>
        <v>18570.5124</v>
      </c>
      <c r="AK120" s="7">
        <f t="shared" ref="AK120:AO120" si="1022">AJ120/BL120-1</f>
        <v>-7.5471113752603194E-2</v>
      </c>
      <c r="AL120" s="38">
        <f>[1]班线包车!AL19</f>
        <v>17276.718099999998</v>
      </c>
      <c r="AM120" s="7">
        <f t="shared" si="1022"/>
        <v>-8.7448727047319805E-2</v>
      </c>
      <c r="AN120" s="38">
        <f>[1]班线包车!AN19</f>
        <v>13873.242700000001</v>
      </c>
      <c r="AO120" s="7">
        <f t="shared" si="1022"/>
        <v>3.5115945954895499E-2</v>
      </c>
      <c r="AP120" s="6">
        <f t="shared" si="794"/>
        <v>204371.0013</v>
      </c>
      <c r="AQ120" s="7">
        <f t="shared" si="795"/>
        <v>-2.2413363456694299E-2</v>
      </c>
      <c r="AR120" s="33"/>
      <c r="AS120" s="34">
        <f t="shared" si="796"/>
        <v>195654.06649999999</v>
      </c>
      <c r="AT120" s="39">
        <v>13052.914199999999</v>
      </c>
      <c r="AU120" s="7"/>
      <c r="AV120" s="6">
        <v>14758.876399999999</v>
      </c>
      <c r="AW120" s="7"/>
      <c r="AX120" s="38">
        <v>15835.2168</v>
      </c>
      <c r="AY120" s="7"/>
      <c r="AZ120" s="39">
        <v>19270.274399999998</v>
      </c>
      <c r="BA120" s="7"/>
      <c r="BB120" s="39">
        <v>18831.695199999998</v>
      </c>
      <c r="BC120" s="7"/>
      <c r="BD120" s="39">
        <v>17440.1711</v>
      </c>
      <c r="BE120" s="7"/>
      <c r="BF120" s="39">
        <v>18894.036</v>
      </c>
      <c r="BG120" s="7"/>
      <c r="BH120" s="39">
        <v>19904.609799999998</v>
      </c>
      <c r="BI120" s="7"/>
      <c r="BJ120" s="39">
        <v>18647.486799999999</v>
      </c>
      <c r="BK120" s="7"/>
      <c r="BL120" s="39">
        <v>20086.459900000002</v>
      </c>
      <c r="BM120" s="7"/>
      <c r="BN120" s="39">
        <v>18932.3259</v>
      </c>
      <c r="BO120" s="7"/>
      <c r="BP120" s="39">
        <v>13402.5978</v>
      </c>
      <c r="BQ120" s="7"/>
      <c r="BR120" s="6">
        <f t="shared" si="813"/>
        <v>209056.6643</v>
      </c>
      <c r="BS120" s="7"/>
      <c r="BT120" s="36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6"/>
    </row>
    <row r="121" spans="1:85" ht="28.8">
      <c r="A121" s="468"/>
      <c r="B121" s="30" t="s">
        <v>2785</v>
      </c>
      <c r="C121" s="38">
        <f>[1]公交!C22-[1]公交!C24</f>
        <v>809.65</v>
      </c>
      <c r="D121" s="7">
        <f t="shared" ref="D121:H121" si="1023">C121/R121-1</f>
        <v>7.3405909797830101E-3</v>
      </c>
      <c r="E121" s="38">
        <f>[1]公交!E22-[1]公交!E24</f>
        <v>756.56</v>
      </c>
      <c r="F121" s="7">
        <f t="shared" si="1023"/>
        <v>-9.8302822273074006E-2</v>
      </c>
      <c r="G121" s="38">
        <f>[1]公交!G22-[1]公交!G24</f>
        <v>824.7</v>
      </c>
      <c r="H121" s="7">
        <f t="shared" si="1023"/>
        <v>-5.1403857877361799E-2</v>
      </c>
      <c r="I121" s="38">
        <f>[1]公交!I22-[1]公交!I24</f>
        <v>807.02</v>
      </c>
      <c r="J121" s="7">
        <f t="shared" ref="J121:N121" si="1024">I121/X121-1</f>
        <v>-3.0000721171181501E-2</v>
      </c>
      <c r="K121" s="38">
        <f>[1]公交!K22-[1]公交!K24</f>
        <v>1070.19</v>
      </c>
      <c r="L121" s="7">
        <f t="shared" si="1024"/>
        <v>0.25561995494649897</v>
      </c>
      <c r="M121" s="38">
        <f>[1]公交!M22-[1]公交!M24</f>
        <v>1107</v>
      </c>
      <c r="N121" s="7">
        <f t="shared" si="1024"/>
        <v>0.28580388877273699</v>
      </c>
      <c r="O121" s="31">
        <f t="shared" si="783"/>
        <v>5375.12</v>
      </c>
      <c r="P121" s="32">
        <f t="shared" si="784"/>
        <v>6.2818591297539195E-2</v>
      </c>
      <c r="Q121" s="6">
        <f t="shared" si="785"/>
        <v>4196.4799999999996</v>
      </c>
      <c r="R121" s="38">
        <f>[1]公交!R22-[1]公交!R24</f>
        <v>803.75</v>
      </c>
      <c r="S121" s="7">
        <f t="shared" ref="S121:W121" si="1025">R121/AT121-1</f>
        <v>1.91594108257147</v>
      </c>
      <c r="T121" s="38">
        <f>[1]公交!T22-[1]公交!T24</f>
        <v>839.04</v>
      </c>
      <c r="U121" s="7">
        <f t="shared" si="1025"/>
        <v>1.88310081781321</v>
      </c>
      <c r="V121" s="38">
        <f>[1]公交!V22-[1]公交!V24</f>
        <v>869.39</v>
      </c>
      <c r="W121" s="7">
        <f t="shared" si="1025"/>
        <v>2.0989876666429002</v>
      </c>
      <c r="X121" s="38">
        <f>[1]公交!X22-[1]公交!X24</f>
        <v>831.98</v>
      </c>
      <c r="Y121" s="7">
        <f t="shared" ref="Y121:AC121" si="1026">X121/AZ121-1</f>
        <v>1.9586770981507799</v>
      </c>
      <c r="Z121" s="38">
        <f>[1]公交!Z22-[1]公交!Z24</f>
        <v>852.32</v>
      </c>
      <c r="AA121" s="7">
        <f t="shared" si="1026"/>
        <v>1.71872408293461</v>
      </c>
      <c r="AB121" s="38">
        <f>[1]公交!AB22-[1]公交!AB24</f>
        <v>860.94</v>
      </c>
      <c r="AC121" s="7">
        <f t="shared" si="1026"/>
        <v>1.7721286666452001</v>
      </c>
      <c r="AD121" s="38">
        <f>[1]公交!AD22-[1]公交!AD24</f>
        <v>793.31</v>
      </c>
      <c r="AE121" s="7">
        <f t="shared" ref="AE121:AI121" si="1027">AD121/BF121-1</f>
        <v>1.9862977602108001</v>
      </c>
      <c r="AF121" s="38">
        <f>[1]公交!AF22-[1]公交!AF24</f>
        <v>847.27</v>
      </c>
      <c r="AG121" s="7">
        <f t="shared" si="1027"/>
        <v>1.9991858407079599</v>
      </c>
      <c r="AH121" s="38">
        <f>[1]公交!AH22-[1]公交!AH24</f>
        <v>935.68</v>
      </c>
      <c r="AI121" s="7">
        <f t="shared" si="1027"/>
        <v>2.37024096819508</v>
      </c>
      <c r="AJ121" s="38">
        <f>[1]公交!AJ22-[1]公交!AJ24</f>
        <v>959.04</v>
      </c>
      <c r="AK121" s="7">
        <f t="shared" ref="AK121:AO121" si="1028">AJ121/BL121-1</f>
        <v>2.1768914800583001</v>
      </c>
      <c r="AL121" s="38">
        <f>[1]公交!AL22-[1]公交!AL24</f>
        <v>887.24</v>
      </c>
      <c r="AM121" s="7">
        <f t="shared" si="1028"/>
        <v>0.318394579253161</v>
      </c>
      <c r="AN121" s="38">
        <f>[1]公交!AN22-[1]公交!AN24</f>
        <v>834.43</v>
      </c>
      <c r="AO121" s="7">
        <f t="shared" si="1028"/>
        <v>0.17765859854632701</v>
      </c>
      <c r="AP121" s="6">
        <f t="shared" si="794"/>
        <v>10314.39</v>
      </c>
      <c r="AQ121" s="7">
        <f t="shared" si="795"/>
        <v>1.4202808771250599</v>
      </c>
      <c r="AR121" s="33"/>
      <c r="AS121" s="34">
        <f t="shared" si="796"/>
        <v>3553.1</v>
      </c>
      <c r="AT121" s="6">
        <v>275.64</v>
      </c>
      <c r="AU121" s="7"/>
      <c r="AV121" s="6">
        <v>291.02</v>
      </c>
      <c r="AW121" s="7"/>
      <c r="AX121" s="6">
        <v>280.54000000000002</v>
      </c>
      <c r="AY121" s="7"/>
      <c r="AZ121" s="6">
        <v>281.2</v>
      </c>
      <c r="BA121" s="7"/>
      <c r="BB121" s="6">
        <v>313.5</v>
      </c>
      <c r="BC121" s="7"/>
      <c r="BD121" s="6">
        <v>310.57</v>
      </c>
      <c r="BE121" s="7"/>
      <c r="BF121" s="6">
        <v>265.64999999999998</v>
      </c>
      <c r="BG121" s="7"/>
      <c r="BH121" s="6">
        <v>282.5</v>
      </c>
      <c r="BI121" s="7"/>
      <c r="BJ121" s="6">
        <v>277.63</v>
      </c>
      <c r="BK121" s="7"/>
      <c r="BL121" s="6">
        <v>301.88</v>
      </c>
      <c r="BM121" s="7"/>
      <c r="BN121" s="6">
        <v>672.97</v>
      </c>
      <c r="BO121" s="7"/>
      <c r="BP121" s="6">
        <v>708.55</v>
      </c>
      <c r="BQ121" s="7"/>
      <c r="BR121" s="6">
        <f t="shared" si="813"/>
        <v>4261.6499999999996</v>
      </c>
      <c r="BS121" s="7"/>
      <c r="BT121" s="36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6"/>
    </row>
    <row r="122" spans="1:85" ht="28.8">
      <c r="A122" s="469"/>
      <c r="B122" s="30" t="s">
        <v>2786</v>
      </c>
      <c r="C122" s="38">
        <f>[1]出租!C22-[1]出租!C24</f>
        <v>280.25</v>
      </c>
      <c r="D122" s="7">
        <f t="shared" ref="D122:H122" si="1029">C122/R122-1</f>
        <v>-0.32180625801611701</v>
      </c>
      <c r="E122" s="38">
        <f>[1]出租!E22-[1]出租!E24</f>
        <v>299.88</v>
      </c>
      <c r="F122" s="7">
        <f t="shared" si="1029"/>
        <v>-0.47585338996381898</v>
      </c>
      <c r="G122" s="38">
        <f>[1]出租!G22-[1]出租!G24</f>
        <v>523.25</v>
      </c>
      <c r="H122" s="7">
        <f t="shared" si="1029"/>
        <v>-8.0759635993113907E-2</v>
      </c>
      <c r="I122" s="38">
        <f>[1]出租!I22-[1]出租!I24</f>
        <v>539.54999999999995</v>
      </c>
      <c r="J122" s="7">
        <f t="shared" ref="J122:N122" si="1030">I122/X122-1</f>
        <v>-7.5194542525111194E-2</v>
      </c>
      <c r="K122" s="38">
        <f>[1]出租!K22-[1]出租!K24</f>
        <v>559.71</v>
      </c>
      <c r="L122" s="7">
        <f t="shared" si="1030"/>
        <v>-7.6827920632041399E-2</v>
      </c>
      <c r="M122" s="38">
        <f>[1]出租!M22-[1]出租!M24</f>
        <v>545.89</v>
      </c>
      <c r="N122" s="7">
        <f t="shared" si="1030"/>
        <v>1.6327822460529402E-2</v>
      </c>
      <c r="O122" s="31">
        <f t="shared" si="783"/>
        <v>2748.53</v>
      </c>
      <c r="P122" s="32">
        <f t="shared" si="784"/>
        <v>-0.16239360518801399</v>
      </c>
      <c r="Q122" s="6">
        <f t="shared" si="785"/>
        <v>2744.29</v>
      </c>
      <c r="R122" s="38">
        <f>[1]出租!R22-[1]出租!R24</f>
        <v>413.23</v>
      </c>
      <c r="S122" s="7">
        <f t="shared" ref="S122:W122" si="1031">R122/AT122-1</f>
        <v>-4.6384972192093699E-2</v>
      </c>
      <c r="T122" s="38">
        <f>[1]出租!T22-[1]出租!T24</f>
        <v>572.13</v>
      </c>
      <c r="U122" s="7">
        <f t="shared" si="1031"/>
        <v>0.256075874333136</v>
      </c>
      <c r="V122" s="38">
        <f>[1]出租!V22-[1]出租!V24</f>
        <v>569.22</v>
      </c>
      <c r="W122" s="7">
        <f t="shared" si="1031"/>
        <v>0.52116515232495897</v>
      </c>
      <c r="X122" s="38">
        <f>[1]出租!X22-[1]出租!X24</f>
        <v>583.41999999999996</v>
      </c>
      <c r="Y122" s="7">
        <f t="shared" ref="Y122:AC122" si="1032">X122/AZ122-1</f>
        <v>0.63007459975971603</v>
      </c>
      <c r="Z122" s="38">
        <f>[1]出租!Z22-[1]出租!Z24</f>
        <v>606.29</v>
      </c>
      <c r="AA122" s="7">
        <f t="shared" si="1032"/>
        <v>0.65039743031358899</v>
      </c>
      <c r="AB122" s="38">
        <f>[1]出租!AB22-[1]出租!AB24</f>
        <v>537.12</v>
      </c>
      <c r="AC122" s="7">
        <f t="shared" si="1032"/>
        <v>0.61273082119801903</v>
      </c>
      <c r="AD122" s="38">
        <f>[1]出租!AD22-[1]出租!AD24</f>
        <v>606.73</v>
      </c>
      <c r="AE122" s="7">
        <f t="shared" ref="AE122:AI122" si="1033">AD122/BF122-1</f>
        <v>0.71078528126321705</v>
      </c>
      <c r="AF122" s="38">
        <f>[1]出租!AF22-[1]出租!AF24</f>
        <v>556.51</v>
      </c>
      <c r="AG122" s="7">
        <f t="shared" si="1033"/>
        <v>0.65815505631368898</v>
      </c>
      <c r="AH122" s="38">
        <f>[1]出租!AH22-[1]出租!AH24</f>
        <v>531</v>
      </c>
      <c r="AI122" s="7">
        <f t="shared" si="1033"/>
        <v>0.63883830745964598</v>
      </c>
      <c r="AJ122" s="38">
        <f>[1]出租!AJ22-[1]出租!AJ24</f>
        <v>572.89</v>
      </c>
      <c r="AK122" s="7">
        <f t="shared" ref="AK122:AO122" si="1034">AJ122/BL122-1</f>
        <v>0.76561777668197295</v>
      </c>
      <c r="AL122" s="38">
        <f>[1]出租!AL22-[1]出租!AL24</f>
        <v>467.55</v>
      </c>
      <c r="AM122" s="7">
        <f t="shared" si="1034"/>
        <v>0.54618208274083102</v>
      </c>
      <c r="AN122" s="38">
        <f>[1]出租!AN22-[1]出租!AN24</f>
        <v>467.82</v>
      </c>
      <c r="AO122" s="7">
        <f t="shared" si="1034"/>
        <v>0.47591254692872997</v>
      </c>
      <c r="AP122" s="6">
        <f t="shared" si="794"/>
        <v>6483.91</v>
      </c>
      <c r="AQ122" s="7">
        <f t="shared" si="795"/>
        <v>0.51512694388297597</v>
      </c>
      <c r="AR122" s="33"/>
      <c r="AS122" s="34">
        <f t="shared" si="796"/>
        <v>3962.48</v>
      </c>
      <c r="AT122" s="6">
        <v>433.33</v>
      </c>
      <c r="AU122" s="7"/>
      <c r="AV122" s="6">
        <v>455.49</v>
      </c>
      <c r="AW122" s="7"/>
      <c r="AX122" s="6">
        <v>374.2</v>
      </c>
      <c r="AY122" s="7"/>
      <c r="AZ122" s="6">
        <v>357.91</v>
      </c>
      <c r="BA122" s="7"/>
      <c r="BB122" s="6">
        <v>367.36</v>
      </c>
      <c r="BC122" s="7"/>
      <c r="BD122" s="6">
        <v>333.05</v>
      </c>
      <c r="BE122" s="7"/>
      <c r="BF122" s="6">
        <v>354.65</v>
      </c>
      <c r="BG122" s="7"/>
      <c r="BH122" s="6">
        <v>335.62</v>
      </c>
      <c r="BI122" s="7"/>
      <c r="BJ122" s="6">
        <v>324.01</v>
      </c>
      <c r="BK122" s="7"/>
      <c r="BL122" s="6">
        <v>324.47000000000003</v>
      </c>
      <c r="BM122" s="7"/>
      <c r="BN122" s="6">
        <v>302.39</v>
      </c>
      <c r="BO122" s="7"/>
      <c r="BP122" s="6">
        <v>316.97000000000003</v>
      </c>
      <c r="BQ122" s="7"/>
      <c r="BR122" s="6">
        <f t="shared" si="813"/>
        <v>4279.45</v>
      </c>
      <c r="BS122" s="7"/>
      <c r="BT122" s="36"/>
      <c r="BU122" s="42"/>
      <c r="BV122" s="42"/>
      <c r="BW122" s="42"/>
      <c r="BX122" s="42"/>
      <c r="BY122" s="42"/>
      <c r="BZ122" s="42"/>
      <c r="CA122" s="8"/>
      <c r="CB122" s="42"/>
      <c r="CC122" s="8"/>
      <c r="CD122" s="8"/>
      <c r="CE122" s="8"/>
      <c r="CF122" s="8"/>
      <c r="CG122" s="6"/>
    </row>
    <row r="123" spans="1:85" ht="28.8">
      <c r="A123" s="471"/>
      <c r="B123" s="30" t="s">
        <v>2787</v>
      </c>
      <c r="C123" s="6">
        <f>[1]网约车!C22-[1]网约车!C24</f>
        <v>288.67240237985601</v>
      </c>
      <c r="D123" s="7">
        <f t="shared" ref="D123:H123" si="1035">C123/R123-1</f>
        <v>-0.329637851474058</v>
      </c>
      <c r="E123" s="6">
        <f>[1]网约车!E22-[1]网约车!E24</f>
        <v>258.15125455770402</v>
      </c>
      <c r="F123" s="7">
        <f t="shared" si="1035"/>
        <v>-0.32747972500547401</v>
      </c>
      <c r="G123" s="6">
        <f>[1]网约车!G22-[1]网约车!G24</f>
        <v>474.22538977919999</v>
      </c>
      <c r="H123" s="7">
        <f t="shared" si="1035"/>
        <v>0.13726080431597101</v>
      </c>
      <c r="I123" s="6">
        <f>[1]网约车!I22-[1]网约车!I24</f>
        <v>501.28677054635</v>
      </c>
      <c r="J123" s="7">
        <f t="shared" ref="J123:N123" si="1036">I123/X123-1</f>
        <v>-1.1150680866187399E-2</v>
      </c>
      <c r="K123" s="6">
        <f>[1]网约车!K22-[1]网约车!K24</f>
        <v>545.54186705643997</v>
      </c>
      <c r="L123" s="7">
        <f t="shared" si="1036"/>
        <v>-3.7447080222585603E-2</v>
      </c>
      <c r="M123" s="6">
        <f>[1]网约车!M22-[1]网约车!M24</f>
        <v>568.09288717099002</v>
      </c>
      <c r="N123" s="7">
        <f t="shared" si="1036"/>
        <v>0.198457168781938</v>
      </c>
      <c r="O123" s="31">
        <f t="shared" si="783"/>
        <v>2635.9705714905399</v>
      </c>
      <c r="P123" s="32">
        <f t="shared" si="784"/>
        <v>-5.1533621142229903E-2</v>
      </c>
      <c r="Q123" s="6">
        <f t="shared" si="785"/>
        <v>2305.1722371944202</v>
      </c>
      <c r="R123" s="6">
        <f>[1]网约车!R22-[1]网约车!R24</f>
        <v>430.62157225705101</v>
      </c>
      <c r="S123" s="7">
        <f t="shared" ref="S123:W123" si="1037">R123/AT123-1</f>
        <v>-1.32116755504761E-2</v>
      </c>
      <c r="T123" s="6">
        <f>[1]网约车!T22-[1]网约车!T24</f>
        <v>383.85646374721603</v>
      </c>
      <c r="U123" s="7">
        <f t="shared" si="1037"/>
        <v>0.50161449505344402</v>
      </c>
      <c r="V123" s="6">
        <f>[1]网约车!V22-[1]网约车!V24</f>
        <v>416.989126838353</v>
      </c>
      <c r="W123" s="7">
        <f t="shared" si="1037"/>
        <v>9.24804688778256E-2</v>
      </c>
      <c r="X123" s="6">
        <f>[1]网约车!X22-[1]网约车!X24</f>
        <v>506.93949102928502</v>
      </c>
      <c r="Y123" s="7">
        <f t="shared" ref="Y123:AC123" si="1038">X123/AZ123-1</f>
        <v>0.250726748940439</v>
      </c>
      <c r="Z123" s="6">
        <f>[1]网约车!Z22-[1]网约车!Z24</f>
        <v>566.76558332251898</v>
      </c>
      <c r="AA123" s="7">
        <f t="shared" si="1038"/>
        <v>0.32802244437839101</v>
      </c>
      <c r="AB123" s="6">
        <f>[1]网约车!AB22-[1]网约车!AB24</f>
        <v>474.020183590187</v>
      </c>
      <c r="AC123" s="7">
        <f t="shared" si="1038"/>
        <v>0.33243945970848598</v>
      </c>
      <c r="AD123" s="6">
        <f>[1]网约车!AD22-[1]网约车!AD24</f>
        <v>533.030728801534</v>
      </c>
      <c r="AE123" s="7">
        <f t="shared" ref="AE123:AI123" si="1039">AD123/BF123-1</f>
        <v>0.22715637079725101</v>
      </c>
      <c r="AF123" s="6">
        <f>[1]网约车!AF22-[1]网约车!AF24</f>
        <v>499.817441907214</v>
      </c>
      <c r="AG123" s="7">
        <f t="shared" si="1039"/>
        <v>0.39264080893679498</v>
      </c>
      <c r="AH123" s="6">
        <f>[1]网约车!AH22-[1]网约车!AH24</f>
        <v>415.95643142630502</v>
      </c>
      <c r="AI123" s="7">
        <f t="shared" si="1039"/>
        <v>6.1569669653344497E-2</v>
      </c>
      <c r="AJ123" s="6">
        <f>[1]网约车!AJ22-[1]网约车!AJ24</f>
        <v>392.98729890463602</v>
      </c>
      <c r="AK123" s="7">
        <f t="shared" ref="AK123:AO123" si="1040">AJ123/BL123-1</f>
        <v>2.07629062292813E-2</v>
      </c>
      <c r="AL123" s="6">
        <f>[1]网约车!AL22-[1]网约车!AL24</f>
        <v>316.99774024559201</v>
      </c>
      <c r="AM123" s="7">
        <f t="shared" si="1040"/>
        <v>-0.14453456747893101</v>
      </c>
      <c r="AN123" s="6">
        <f>[1]网约车!AN22-[1]网约车!AN24</f>
        <v>308.54144728461199</v>
      </c>
      <c r="AO123" s="7">
        <f t="shared" si="1040"/>
        <v>-7.5273429480996995E-2</v>
      </c>
      <c r="AP123" s="6">
        <f t="shared" si="794"/>
        <v>5246.5235093545098</v>
      </c>
      <c r="AQ123" s="7">
        <f t="shared" si="795"/>
        <v>0.156679327716814</v>
      </c>
      <c r="AR123" s="33"/>
      <c r="AS123" s="34">
        <f t="shared" si="796"/>
        <v>4202.1926873268303</v>
      </c>
      <c r="AT123" s="6">
        <v>436.38697539036201</v>
      </c>
      <c r="AU123" s="7"/>
      <c r="AV123" s="6">
        <v>255.62916781351001</v>
      </c>
      <c r="AW123" s="7"/>
      <c r="AX123" s="6">
        <v>381.69023494458997</v>
      </c>
      <c r="AY123" s="7"/>
      <c r="AZ123" s="6">
        <v>405.31594247803702</v>
      </c>
      <c r="BA123" s="7"/>
      <c r="BB123" s="6">
        <v>426.77409988187799</v>
      </c>
      <c r="BC123" s="7"/>
      <c r="BD123" s="6">
        <v>355.75363678729099</v>
      </c>
      <c r="BE123" s="7"/>
      <c r="BF123" s="6">
        <v>434.36251604613199</v>
      </c>
      <c r="BG123" s="7"/>
      <c r="BH123" s="6">
        <v>358.899034625301</v>
      </c>
      <c r="BI123" s="7"/>
      <c r="BJ123" s="6">
        <v>391.83149567765599</v>
      </c>
      <c r="BK123" s="7"/>
      <c r="BL123" s="6">
        <v>384.99371059273602</v>
      </c>
      <c r="BM123" s="7"/>
      <c r="BN123" s="6">
        <v>370.55587308933701</v>
      </c>
      <c r="BO123" s="7"/>
      <c r="BP123" s="6">
        <v>333.656950196038</v>
      </c>
      <c r="BQ123" s="7"/>
      <c r="BR123" s="6">
        <f t="shared" si="813"/>
        <v>4535.8496375228697</v>
      </c>
      <c r="BS123" s="7"/>
      <c r="BT123" s="36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6"/>
    </row>
    <row r="124" spans="1:85" s="24" customFormat="1" ht="28.8">
      <c r="A124" s="472" t="s">
        <v>2600</v>
      </c>
      <c r="B124" s="30" t="s">
        <v>2783</v>
      </c>
      <c r="C124" s="6">
        <f t="shared" ref="C124:G124" si="1041">C125+C126+C127+C128</f>
        <v>14517.2906370946</v>
      </c>
      <c r="D124" s="7">
        <f t="shared" ref="D124:H124" si="1042">C124/R124-1</f>
        <v>-0.168582529022901</v>
      </c>
      <c r="E124" s="6">
        <f t="shared" si="1041"/>
        <v>21087.1401810592</v>
      </c>
      <c r="F124" s="7">
        <f t="shared" si="1042"/>
        <v>0.16768028279806901</v>
      </c>
      <c r="G124" s="6">
        <f t="shared" si="1041"/>
        <v>20325.0427702243</v>
      </c>
      <c r="H124" s="7">
        <f t="shared" si="1042"/>
        <v>0.104678111315648</v>
      </c>
      <c r="I124" s="6">
        <f t="shared" ref="I124:M124" si="1043">I125+I126+I127+I128</f>
        <v>18718.6762106233</v>
      </c>
      <c r="J124" s="7">
        <f t="shared" ref="J124:N124" si="1044">I124/X124-1</f>
        <v>-3.71488612092944E-2</v>
      </c>
      <c r="K124" s="6">
        <f t="shared" si="1043"/>
        <v>18574.967856490501</v>
      </c>
      <c r="L124" s="7">
        <f t="shared" si="1044"/>
        <v>-3.1418061601872903E-2</v>
      </c>
      <c r="M124" s="6">
        <f t="shared" si="1043"/>
        <v>16278.972411970401</v>
      </c>
      <c r="N124" s="7">
        <f t="shared" si="1044"/>
        <v>-6.4589063909663499E-2</v>
      </c>
      <c r="O124" s="31">
        <f t="shared" si="783"/>
        <v>109502.09006746201</v>
      </c>
      <c r="P124" s="32">
        <f t="shared" si="784"/>
        <v>-3.9862919593592902E-3</v>
      </c>
      <c r="Q124" s="6">
        <f t="shared" si="785"/>
        <v>92537.3273898076</v>
      </c>
      <c r="R124" s="6">
        <f t="shared" ref="R124:V124" si="1045">R125+R126+R127+R128</f>
        <v>17460.891963255999</v>
      </c>
      <c r="S124" s="7">
        <f t="shared" ref="S124:W124" si="1046">R124/AT124-1</f>
        <v>0.30364324362775902</v>
      </c>
      <c r="T124" s="6">
        <f t="shared" si="1045"/>
        <v>18059.001673410901</v>
      </c>
      <c r="U124" s="7">
        <f t="shared" si="1046"/>
        <v>0.15852851631731399</v>
      </c>
      <c r="V124" s="6">
        <f t="shared" si="1045"/>
        <v>18399.063548039001</v>
      </c>
      <c r="W124" s="7">
        <f t="shared" si="1046"/>
        <v>0.257468794164811</v>
      </c>
      <c r="X124" s="6">
        <f t="shared" ref="X124:AB124" si="1047">X125+X126+X127+X128</f>
        <v>19440.882870152702</v>
      </c>
      <c r="Y124" s="7">
        <f t="shared" ref="Y124:AC124" si="1048">X124/AZ124-1</f>
        <v>0.25472487685033302</v>
      </c>
      <c r="Z124" s="6">
        <f t="shared" si="1047"/>
        <v>19177.487334949001</v>
      </c>
      <c r="AA124" s="7">
        <f t="shared" si="1048"/>
        <v>0.29938397500414199</v>
      </c>
      <c r="AB124" s="6">
        <f t="shared" si="1047"/>
        <v>17403.016988458901</v>
      </c>
      <c r="AC124" s="7">
        <f t="shared" si="1048"/>
        <v>0.30356365624440501</v>
      </c>
      <c r="AD124" s="6">
        <f t="shared" ref="AD124:AH124" si="1049">AD125+AD126+AD127+AD128</f>
        <v>18092.115493095898</v>
      </c>
      <c r="AE124" s="7">
        <f t="shared" ref="AE124:AI124" si="1050">AD124/BF124-1</f>
        <v>0.24071506298463699</v>
      </c>
      <c r="AF124" s="6">
        <f t="shared" si="1049"/>
        <v>18092.1180689147</v>
      </c>
      <c r="AG124" s="7">
        <f t="shared" si="1050"/>
        <v>0.20223193025818101</v>
      </c>
      <c r="AH124" s="6">
        <f t="shared" si="1049"/>
        <v>16866.6276334791</v>
      </c>
      <c r="AI124" s="7">
        <f t="shared" si="1050"/>
        <v>0.30825618310816499</v>
      </c>
      <c r="AJ124" s="6">
        <f t="shared" ref="AJ124:AN124" si="1051">AJ125+AJ126+AJ127+AJ128</f>
        <v>18560.807743424499</v>
      </c>
      <c r="AK124" s="7">
        <f t="shared" ref="AK124:AO124" si="1052">AJ124/BL124-1</f>
        <v>0.269836732285961</v>
      </c>
      <c r="AL124" s="6">
        <f t="shared" si="1051"/>
        <v>17122.440865835601</v>
      </c>
      <c r="AM124" s="7">
        <f t="shared" si="1052"/>
        <v>0.18470439401505701</v>
      </c>
      <c r="AN124" s="6">
        <f t="shared" si="1051"/>
        <v>14706.348996784</v>
      </c>
      <c r="AO124" s="7">
        <f t="shared" si="1052"/>
        <v>0.14133095316858599</v>
      </c>
      <c r="AP124" s="6">
        <f t="shared" si="794"/>
        <v>213380.80317979999</v>
      </c>
      <c r="AQ124" s="7">
        <f t="shared" si="795"/>
        <v>0.24278902100623601</v>
      </c>
      <c r="AR124" s="33"/>
      <c r="AS124" s="34">
        <f t="shared" si="796"/>
        <v>158809.85187697699</v>
      </c>
      <c r="AT124" s="34">
        <f t="shared" ref="AT124:AX124" si="1053">AT125+AT126+AT127+AT128</f>
        <v>13393.918964107101</v>
      </c>
      <c r="AU124" s="33"/>
      <c r="AV124" s="34">
        <f t="shared" si="1053"/>
        <v>15587.878432907401</v>
      </c>
      <c r="AW124" s="33"/>
      <c r="AX124" s="34">
        <f t="shared" si="1053"/>
        <v>14631.825166094301</v>
      </c>
      <c r="AY124" s="33"/>
      <c r="AZ124" s="34">
        <f t="shared" ref="AZ124:BD124" si="1054">AZ125+AZ126+AZ127+AZ128</f>
        <v>15494.1399735009</v>
      </c>
      <c r="BA124" s="33"/>
      <c r="BB124" s="34">
        <f t="shared" si="1054"/>
        <v>14758.907069704301</v>
      </c>
      <c r="BC124" s="33"/>
      <c r="BD124" s="34">
        <f t="shared" si="1054"/>
        <v>13350.339206753701</v>
      </c>
      <c r="BE124" s="33"/>
      <c r="BF124" s="34">
        <f t="shared" ref="BF124:BJ124" si="1055">BF125+BF126+BF127+BF128</f>
        <v>14582.0068062798</v>
      </c>
      <c r="BG124" s="33"/>
      <c r="BH124" s="34">
        <f t="shared" si="1055"/>
        <v>15048.775210145501</v>
      </c>
      <c r="BI124" s="33"/>
      <c r="BJ124" s="34">
        <f t="shared" si="1055"/>
        <v>12892.450157130001</v>
      </c>
      <c r="BK124" s="33"/>
      <c r="BL124" s="34">
        <f t="shared" ref="BL124:BP124" si="1056">BL125+BL126+BL127+BL128</f>
        <v>14616.6883281218</v>
      </c>
      <c r="BM124" s="33"/>
      <c r="BN124" s="34">
        <f t="shared" si="1056"/>
        <v>14452.922562231999</v>
      </c>
      <c r="BO124" s="33"/>
      <c r="BP124" s="34">
        <f t="shared" si="1056"/>
        <v>12885.2625576797</v>
      </c>
      <c r="BQ124" s="33"/>
      <c r="BR124" s="34">
        <f t="shared" si="813"/>
        <v>171695.11443465701</v>
      </c>
      <c r="BS124" s="33"/>
      <c r="BT124" s="35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</row>
    <row r="125" spans="1:85" ht="28.8">
      <c r="A125" s="468"/>
      <c r="B125" s="30" t="s">
        <v>2784</v>
      </c>
      <c r="C125" s="38">
        <f>[1]班线包车!C23</f>
        <v>10120.851699999999</v>
      </c>
      <c r="D125" s="7">
        <f t="shared" ref="D125:H125" si="1057">C125/R125-1</f>
        <v>-0.33648557238818</v>
      </c>
      <c r="E125" s="38">
        <f>[1]班线包车!E23</f>
        <v>16615.755099999998</v>
      </c>
      <c r="F125" s="7">
        <f t="shared" si="1057"/>
        <v>4.3518824217806201E-2</v>
      </c>
      <c r="G125" s="38">
        <f>[1]班线包车!G23</f>
        <v>15869.8464</v>
      </c>
      <c r="H125" s="7">
        <f t="shared" si="1057"/>
        <v>0.122628715685888</v>
      </c>
      <c r="I125" s="38">
        <f>[1]班线包车!I23</f>
        <v>14345.650799999999</v>
      </c>
      <c r="J125" s="7">
        <f t="shared" ref="J125:N125" si="1058">I125/X125-1</f>
        <v>-6.4835666443527104E-2</v>
      </c>
      <c r="K125" s="38">
        <f>[1]班线包车!K23</f>
        <v>14014.5296</v>
      </c>
      <c r="L125" s="7">
        <f t="shared" si="1058"/>
        <v>-3.5094332316707E-2</v>
      </c>
      <c r="M125" s="38">
        <f>[1]班线包车!M23</f>
        <v>11627.775299999999</v>
      </c>
      <c r="N125" s="7">
        <f t="shared" si="1058"/>
        <v>-0.111133791855893</v>
      </c>
      <c r="O125" s="31">
        <f t="shared" si="783"/>
        <v>82594.408899999995</v>
      </c>
      <c r="P125" s="32">
        <f t="shared" si="784"/>
        <v>-6.4177385848367893E-2</v>
      </c>
      <c r="Q125" s="6">
        <f t="shared" si="785"/>
        <v>75177.035164000001</v>
      </c>
      <c r="R125" s="38">
        <f>[1]班线包车!R23</f>
        <v>15253.401099999999</v>
      </c>
      <c r="S125" s="7">
        <f t="shared" ref="S125:W125" si="1059">R125/AT125-1</f>
        <v>0.36609719295321203</v>
      </c>
      <c r="T125" s="38">
        <f>[1]班线包车!T23</f>
        <v>15922.813</v>
      </c>
      <c r="U125" s="7">
        <f t="shared" si="1059"/>
        <v>0.169993199419713</v>
      </c>
      <c r="V125" s="38">
        <f>[1]班线包车!V23</f>
        <v>14136.326800000001</v>
      </c>
      <c r="W125" s="7">
        <f t="shared" si="1059"/>
        <v>0.11600455479750101</v>
      </c>
      <c r="X125" s="38">
        <f>[1]班线包车!X23</f>
        <v>15340.245864</v>
      </c>
      <c r="Y125" s="7">
        <f t="shared" ref="Y125:AC125" si="1060">X125/AZ125-1</f>
        <v>0.13765719674931901</v>
      </c>
      <c r="Z125" s="38">
        <f>[1]班线包车!Z23</f>
        <v>14524.2484</v>
      </c>
      <c r="AA125" s="7">
        <f t="shared" si="1060"/>
        <v>0.13551530336931999</v>
      </c>
      <c r="AB125" s="38">
        <f>[1]班线包车!AB23</f>
        <v>13081.581</v>
      </c>
      <c r="AC125" s="7">
        <f t="shared" si="1060"/>
        <v>0.14905557860855201</v>
      </c>
      <c r="AD125" s="38">
        <f>[1]班线包车!AD23</f>
        <v>13740.179</v>
      </c>
      <c r="AE125" s="7">
        <f t="shared" ref="AE125:AI125" si="1061">AD125/BF125-1</f>
        <v>9.4994716338390406E-2</v>
      </c>
      <c r="AF125" s="38">
        <f>[1]班线包车!AF23</f>
        <v>13762.238600000001</v>
      </c>
      <c r="AG125" s="7">
        <f t="shared" si="1061"/>
        <v>5.2920771780207397E-2</v>
      </c>
      <c r="AH125" s="38">
        <f>[1]班线包车!AH23</f>
        <v>12615.686799999999</v>
      </c>
      <c r="AI125" s="7">
        <f t="shared" si="1061"/>
        <v>0.15183294697399199</v>
      </c>
      <c r="AJ125" s="38">
        <f>[1]班线包车!AJ23</f>
        <v>14007.3104</v>
      </c>
      <c r="AK125" s="7">
        <f t="shared" ref="AK125:AO125" si="1062">AJ125/BL125-1</f>
        <v>0.113111329159723</v>
      </c>
      <c r="AL125" s="38">
        <f>[1]班线包车!AL23</f>
        <v>12472.8922</v>
      </c>
      <c r="AM125" s="7">
        <f t="shared" si="1062"/>
        <v>-1.7446043992811501E-3</v>
      </c>
      <c r="AN125" s="38">
        <f>[1]班线包车!AN23</f>
        <v>10530.509172</v>
      </c>
      <c r="AO125" s="7">
        <f t="shared" si="1062"/>
        <v>-3.1343806562221702E-2</v>
      </c>
      <c r="AP125" s="6">
        <f t="shared" si="794"/>
        <v>165387.432336</v>
      </c>
      <c r="AQ125" s="7">
        <f t="shared" si="795"/>
        <v>0.120338146197508</v>
      </c>
      <c r="AR125" s="33"/>
      <c r="AS125" s="34">
        <f t="shared" si="796"/>
        <v>136751.52487600001</v>
      </c>
      <c r="AT125" s="39">
        <v>11165.677799999999</v>
      </c>
      <c r="AU125" s="7"/>
      <c r="AV125" s="6">
        <v>13609.320984</v>
      </c>
      <c r="AW125" s="7"/>
      <c r="AX125" s="38">
        <v>12666.907800000001</v>
      </c>
      <c r="AY125" s="7"/>
      <c r="AZ125" s="39">
        <v>13484.066999999999</v>
      </c>
      <c r="BA125" s="7"/>
      <c r="BB125" s="39">
        <v>12790.887412</v>
      </c>
      <c r="BC125" s="7"/>
      <c r="BD125" s="39">
        <v>11384.6373</v>
      </c>
      <c r="BE125" s="7"/>
      <c r="BF125" s="39">
        <v>12548.169223999999</v>
      </c>
      <c r="BG125" s="7"/>
      <c r="BH125" s="39">
        <v>13070.535760000001</v>
      </c>
      <c r="BI125" s="7"/>
      <c r="BJ125" s="39">
        <v>10952.70528</v>
      </c>
      <c r="BK125" s="7"/>
      <c r="BL125" s="39">
        <v>12583.925824</v>
      </c>
      <c r="BM125" s="7"/>
      <c r="BN125" s="39">
        <v>12494.690492</v>
      </c>
      <c r="BO125" s="7"/>
      <c r="BP125" s="39">
        <v>10871.255708000001</v>
      </c>
      <c r="BQ125" s="7"/>
      <c r="BR125" s="6">
        <f t="shared" si="813"/>
        <v>147622.78058399999</v>
      </c>
      <c r="BS125" s="7"/>
      <c r="BT125" s="36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6"/>
    </row>
    <row r="126" spans="1:85" ht="28.8">
      <c r="A126" s="468"/>
      <c r="B126" s="30" t="s">
        <v>2785</v>
      </c>
      <c r="C126" s="38">
        <f>[1]公交!C26-[1]公交!C28</f>
        <v>3119.4</v>
      </c>
      <c r="D126" s="7">
        <f t="shared" ref="D126:H126" si="1063">C126/R126-1</f>
        <v>2.04242660684677</v>
      </c>
      <c r="E126" s="38">
        <f>[1]公交!E26-[1]公交!E28</f>
        <v>3309.51</v>
      </c>
      <c r="F126" s="7">
        <f t="shared" si="1063"/>
        <v>2.2361465575405601</v>
      </c>
      <c r="G126" s="38">
        <f>[1]公交!G26-[1]公交!G28</f>
        <v>3202.68</v>
      </c>
      <c r="H126" s="7">
        <f t="shared" si="1063"/>
        <v>1.8440609408240501E-2</v>
      </c>
      <c r="I126" s="38">
        <f>[1]公交!I26-[1]公交!I28</f>
        <v>3199.15</v>
      </c>
      <c r="J126" s="7">
        <f t="shared" ref="J126:N126" si="1064">I126/X126-1</f>
        <v>8.3187177073669405E-2</v>
      </c>
      <c r="K126" s="38">
        <f>[1]公交!K26-[1]公交!K28</f>
        <v>3343.28</v>
      </c>
      <c r="L126" s="7">
        <f t="shared" si="1064"/>
        <v>-1.73961857121443E-2</v>
      </c>
      <c r="M126" s="38">
        <f>[1]公交!M26-[1]公交!M28</f>
        <v>3431.54</v>
      </c>
      <c r="N126" s="7">
        <f t="shared" si="1064"/>
        <v>8.9858699553135898E-2</v>
      </c>
      <c r="O126" s="31">
        <f t="shared" si="783"/>
        <v>19605.560000000001</v>
      </c>
      <c r="P126" s="32">
        <f t="shared" si="784"/>
        <v>0.33396565332172101</v>
      </c>
      <c r="Q126" s="6">
        <f t="shared" si="785"/>
        <v>11548.59</v>
      </c>
      <c r="R126" s="38">
        <f>[1]公交!R26-[1]公交!R28</f>
        <v>1025.3</v>
      </c>
      <c r="S126" s="7">
        <f t="shared" ref="S126:W126" si="1065">R126/AT126-1</f>
        <v>-8.0011126364997603E-2</v>
      </c>
      <c r="T126" s="38">
        <f>[1]公交!T26-[1]公交!T28</f>
        <v>1022.67</v>
      </c>
      <c r="U126" s="7">
        <f t="shared" si="1065"/>
        <v>-2.3405718214633602E-2</v>
      </c>
      <c r="V126" s="38">
        <f>[1]公交!V26-[1]公交!V28</f>
        <v>3144.69</v>
      </c>
      <c r="W126" s="7">
        <f t="shared" si="1065"/>
        <v>2.22621649072051</v>
      </c>
      <c r="X126" s="38">
        <f>[1]公交!X26-[1]公交!X28</f>
        <v>2953.46</v>
      </c>
      <c r="Y126" s="7">
        <f t="shared" ref="Y126:AC126" si="1066">X126/AZ126-1</f>
        <v>1.9497727840199801</v>
      </c>
      <c r="Z126" s="38">
        <f>[1]公交!Z26-[1]公交!Z28</f>
        <v>3402.47</v>
      </c>
      <c r="AA126" s="7">
        <f t="shared" si="1066"/>
        <v>2.4762357220213</v>
      </c>
      <c r="AB126" s="38">
        <f>[1]公交!AB26-[1]公交!AB28</f>
        <v>3148.61</v>
      </c>
      <c r="AC126" s="7">
        <f t="shared" si="1066"/>
        <v>2.1597956766955</v>
      </c>
      <c r="AD126" s="38">
        <f>[1]公交!AD26-[1]公交!AD28</f>
        <v>3109.53</v>
      </c>
      <c r="AE126" s="7">
        <f t="shared" ref="AE126:AI126" si="1067">AD126/BF126-1</f>
        <v>2.1476480174918202</v>
      </c>
      <c r="AF126" s="38">
        <f>[1]公交!AF26-[1]公交!AF28</f>
        <v>3104.48</v>
      </c>
      <c r="AG126" s="7">
        <f t="shared" si="1067"/>
        <v>2.2812057412222302</v>
      </c>
      <c r="AH126" s="38">
        <f>[1]公交!AH26-[1]公交!AH28</f>
        <v>3017.04</v>
      </c>
      <c r="AI126" s="7">
        <f t="shared" si="1067"/>
        <v>2.1957122731943</v>
      </c>
      <c r="AJ126" s="38">
        <f>[1]公交!AJ26-[1]公交!AJ28</f>
        <v>3256.3</v>
      </c>
      <c r="AK126" s="7">
        <f t="shared" ref="AK126:AO126" si="1068">AJ126/BL126-1</f>
        <v>2.2801797082762501</v>
      </c>
      <c r="AL126" s="38">
        <f>[1]公交!AL26-[1]公交!AL28</f>
        <v>3458.13</v>
      </c>
      <c r="AM126" s="7">
        <f t="shared" si="1068"/>
        <v>2.66564199323716</v>
      </c>
      <c r="AN126" s="38">
        <f>[1]公交!AN26-[1]公交!AN28</f>
        <v>2940.53</v>
      </c>
      <c r="AO126" s="7">
        <f t="shared" si="1068"/>
        <v>2.0006632923792802</v>
      </c>
      <c r="AP126" s="6">
        <f t="shared" si="794"/>
        <v>33583.21</v>
      </c>
      <c r="AQ126" s="7">
        <f t="shared" si="795"/>
        <v>1.82044518126221</v>
      </c>
      <c r="AR126" s="33"/>
      <c r="AS126" s="34">
        <f t="shared" si="796"/>
        <v>10927.1</v>
      </c>
      <c r="AT126" s="6">
        <v>1114.47</v>
      </c>
      <c r="AU126" s="7"/>
      <c r="AV126" s="6">
        <v>1047.18</v>
      </c>
      <c r="AW126" s="7"/>
      <c r="AX126" s="6">
        <v>974.73</v>
      </c>
      <c r="AY126" s="7"/>
      <c r="AZ126" s="6">
        <v>1001.25</v>
      </c>
      <c r="BA126" s="7"/>
      <c r="BB126" s="6">
        <v>978.77999999999895</v>
      </c>
      <c r="BC126" s="7"/>
      <c r="BD126" s="6">
        <v>996.46000000000095</v>
      </c>
      <c r="BE126" s="7"/>
      <c r="BF126" s="6">
        <v>987.89000000000101</v>
      </c>
      <c r="BG126" s="7"/>
      <c r="BH126" s="6">
        <v>946.13999999999896</v>
      </c>
      <c r="BI126" s="7"/>
      <c r="BJ126" s="6">
        <v>944.08999999999799</v>
      </c>
      <c r="BK126" s="7"/>
      <c r="BL126" s="6">
        <v>992.719999999999</v>
      </c>
      <c r="BM126" s="7"/>
      <c r="BN126" s="6">
        <v>943.38999999999896</v>
      </c>
      <c r="BO126" s="7"/>
      <c r="BP126" s="6">
        <v>979.95999999999901</v>
      </c>
      <c r="BQ126" s="7"/>
      <c r="BR126" s="6">
        <f t="shared" si="813"/>
        <v>11907.06</v>
      </c>
      <c r="BS126" s="7"/>
      <c r="BT126" s="36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6"/>
    </row>
    <row r="127" spans="1:85" ht="28.8">
      <c r="A127" s="469"/>
      <c r="B127" s="30" t="s">
        <v>2786</v>
      </c>
      <c r="C127" s="38">
        <f>[1]出租!C26-[1]出租!C28</f>
        <v>518.64</v>
      </c>
      <c r="D127" s="7">
        <f t="shared" ref="D127:H127" si="1069">C127/R127-1</f>
        <v>-9.3239155899785306E-2</v>
      </c>
      <c r="E127" s="38">
        <f>[1]出租!E26-[1]出租!E28</f>
        <v>513.91</v>
      </c>
      <c r="F127" s="7">
        <f t="shared" si="1069"/>
        <v>-6.5091233240553298E-2</v>
      </c>
      <c r="G127" s="38">
        <f>[1]出租!G26-[1]出租!G28</f>
        <v>540.95000000000005</v>
      </c>
      <c r="H127" s="7">
        <f t="shared" si="1069"/>
        <v>-2.8082216392971902E-2</v>
      </c>
      <c r="I127" s="38">
        <f>[1]出租!I26-[1]出租!I28</f>
        <v>511.37</v>
      </c>
      <c r="J127" s="7">
        <f t="shared" ref="J127:N127" si="1070">I127/X127-1</f>
        <v>-4.02214714714716E-2</v>
      </c>
      <c r="K127" s="38">
        <f>[1]出租!K26-[1]出租!K28</f>
        <v>512.23</v>
      </c>
      <c r="L127" s="7">
        <f t="shared" si="1070"/>
        <v>-8.6836381787713607E-2</v>
      </c>
      <c r="M127" s="38">
        <f>[1]出租!M26-[1]出租!M28</f>
        <v>519.79999999999995</v>
      </c>
      <c r="N127" s="7">
        <f t="shared" si="1070"/>
        <v>-5.86914398507812E-2</v>
      </c>
      <c r="O127" s="31">
        <f t="shared" si="783"/>
        <v>3116.9</v>
      </c>
      <c r="P127" s="32">
        <f t="shared" si="784"/>
        <v>-6.2358048126009598E-2</v>
      </c>
      <c r="Q127" s="6">
        <f t="shared" si="785"/>
        <v>2771.98</v>
      </c>
      <c r="R127" s="38">
        <f>[1]出租!R26-[1]出租!R28</f>
        <v>571.97</v>
      </c>
      <c r="S127" s="7">
        <f t="shared" ref="S127:W127" si="1071">R127/AT127-1</f>
        <v>-0.101918728802914</v>
      </c>
      <c r="T127" s="38">
        <f>[1]出租!T26-[1]出租!T28</f>
        <v>549.69000000000005</v>
      </c>
      <c r="U127" s="7">
        <f t="shared" si="1071"/>
        <v>-0.11619718309859201</v>
      </c>
      <c r="V127" s="38">
        <f>[1]出租!V26-[1]出租!V28</f>
        <v>556.58000000000004</v>
      </c>
      <c r="W127" s="7">
        <f t="shared" si="1071"/>
        <v>-8.4436840979750002E-2</v>
      </c>
      <c r="X127" s="38">
        <f>[1]出租!X26-[1]出租!X28</f>
        <v>532.79999999999995</v>
      </c>
      <c r="Y127" s="7">
        <f t="shared" ref="Y127:AC127" si="1072">X127/AZ127-1</f>
        <v>-8.7155413161546402E-2</v>
      </c>
      <c r="Z127" s="38">
        <f>[1]出租!Z26-[1]出租!Z28</f>
        <v>560.94000000000005</v>
      </c>
      <c r="AA127" s="7">
        <f t="shared" si="1072"/>
        <v>-1.34543344061629E-2</v>
      </c>
      <c r="AB127" s="38">
        <f>[1]出租!AB26-[1]出租!AB28</f>
        <v>552.21</v>
      </c>
      <c r="AC127" s="7">
        <f t="shared" si="1072"/>
        <v>-3.2924116915640698E-2</v>
      </c>
      <c r="AD127" s="38">
        <f>[1]出租!AD26-[1]出租!AD28</f>
        <v>541.39</v>
      </c>
      <c r="AE127" s="7">
        <f t="shared" ref="AE127:AI127" si="1073">AD127/BF127-1</f>
        <v>-6.9344885084145796E-2</v>
      </c>
      <c r="AF127" s="38">
        <f>[1]出租!AF26-[1]出租!AF28</f>
        <v>531.26</v>
      </c>
      <c r="AG127" s="7">
        <f t="shared" si="1073"/>
        <v>-7.2099765955217096E-2</v>
      </c>
      <c r="AH127" s="38">
        <f>[1]出租!AH26-[1]出租!AH28</f>
        <v>533.21</v>
      </c>
      <c r="AI127" s="7">
        <f t="shared" si="1073"/>
        <v>-3.96246465301422E-2</v>
      </c>
      <c r="AJ127" s="38">
        <f>[1]出租!AJ26-[1]出租!AJ28</f>
        <v>540.62</v>
      </c>
      <c r="AK127" s="7">
        <f t="shared" ref="AK127:AO127" si="1074">AJ127/BL127-1</f>
        <v>-3.9614865344986899E-2</v>
      </c>
      <c r="AL127" s="38">
        <f>[1]出租!AL26-[1]出租!AL28</f>
        <v>531.87</v>
      </c>
      <c r="AM127" s="7">
        <f t="shared" si="1074"/>
        <v>-8.7962876684245499E-3</v>
      </c>
      <c r="AN127" s="38">
        <f>[1]出租!AN26-[1]出租!AN28</f>
        <v>545.9</v>
      </c>
      <c r="AO127" s="7">
        <f t="shared" si="1074"/>
        <v>1.7065990982598301E-2</v>
      </c>
      <c r="AP127" s="6">
        <f t="shared" si="794"/>
        <v>6548.44</v>
      </c>
      <c r="AQ127" s="7">
        <f t="shared" si="795"/>
        <v>-5.58425548787084E-2</v>
      </c>
      <c r="AR127" s="33"/>
      <c r="AS127" s="34">
        <f t="shared" si="796"/>
        <v>6399.01</v>
      </c>
      <c r="AT127" s="6">
        <v>636.88</v>
      </c>
      <c r="AU127" s="7"/>
      <c r="AV127" s="6">
        <v>621.96</v>
      </c>
      <c r="AW127" s="7"/>
      <c r="AX127" s="6">
        <v>607.91</v>
      </c>
      <c r="AY127" s="7"/>
      <c r="AZ127" s="6">
        <v>583.66999999999996</v>
      </c>
      <c r="BA127" s="7"/>
      <c r="BB127" s="6">
        <v>568.59</v>
      </c>
      <c r="BC127" s="7"/>
      <c r="BD127" s="6">
        <v>571.01</v>
      </c>
      <c r="BE127" s="7"/>
      <c r="BF127" s="6">
        <v>581.73</v>
      </c>
      <c r="BG127" s="7"/>
      <c r="BH127" s="6">
        <v>572.54</v>
      </c>
      <c r="BI127" s="7"/>
      <c r="BJ127" s="6">
        <v>555.21</v>
      </c>
      <c r="BK127" s="7"/>
      <c r="BL127" s="6">
        <v>562.91999999999996</v>
      </c>
      <c r="BM127" s="7"/>
      <c r="BN127" s="6">
        <v>536.59</v>
      </c>
      <c r="BO127" s="7"/>
      <c r="BP127" s="6">
        <v>536.74</v>
      </c>
      <c r="BQ127" s="7"/>
      <c r="BR127" s="6">
        <f t="shared" si="813"/>
        <v>6935.75</v>
      </c>
      <c r="BS127" s="7"/>
      <c r="BT127" s="36"/>
      <c r="BU127" s="42"/>
      <c r="BV127" s="42"/>
      <c r="BW127" s="42"/>
      <c r="BX127" s="42"/>
      <c r="BY127" s="42"/>
      <c r="BZ127" s="42"/>
      <c r="CA127" s="8"/>
      <c r="CB127" s="42"/>
      <c r="CC127" s="8"/>
      <c r="CD127" s="8"/>
      <c r="CE127" s="8"/>
      <c r="CF127" s="8"/>
      <c r="CG127" s="6"/>
    </row>
    <row r="128" spans="1:85" ht="28.8">
      <c r="A128" s="471"/>
      <c r="B128" s="30" t="s">
        <v>2787</v>
      </c>
      <c r="C128" s="6">
        <f>[1]网约车!C26-[1]网约车!C28</f>
        <v>758.39893709465002</v>
      </c>
      <c r="D128" s="7">
        <f t="shared" ref="D128:H128" si="1075">C128/R128-1</f>
        <v>0.242826954568581</v>
      </c>
      <c r="E128" s="6">
        <f>[1]网约车!E26-[1]网约车!E28</f>
        <v>647.96508105918997</v>
      </c>
      <c r="F128" s="7">
        <f t="shared" si="1075"/>
        <v>0.14922335740634801</v>
      </c>
      <c r="G128" s="6">
        <f>[1]网约车!G26-[1]网约车!G28</f>
        <v>711.56637022425002</v>
      </c>
      <c r="H128" s="7">
        <f t="shared" si="1075"/>
        <v>0.26733483809959502</v>
      </c>
      <c r="I128" s="6">
        <f>[1]网约车!I26-[1]网约车!I28</f>
        <v>662.50541062325999</v>
      </c>
      <c r="J128" s="7">
        <f t="shared" ref="J128:N128" si="1076">I128/X128-1</f>
        <v>7.8336923401369801E-2</v>
      </c>
      <c r="K128" s="6">
        <f>[1]网约车!K26-[1]网约车!K28</f>
        <v>704.92825649047995</v>
      </c>
      <c r="L128" s="7">
        <f t="shared" si="1076"/>
        <v>2.1888501302936E-2</v>
      </c>
      <c r="M128" s="6">
        <f>[1]网约车!M26-[1]网约车!M28</f>
        <v>699.85711197040996</v>
      </c>
      <c r="N128" s="7">
        <f t="shared" si="1076"/>
        <v>0.12768140844749201</v>
      </c>
      <c r="O128" s="31">
        <f t="shared" si="783"/>
        <v>4185.2211674622404</v>
      </c>
      <c r="P128" s="32">
        <f t="shared" si="784"/>
        <v>0.143397391844822</v>
      </c>
      <c r="Q128" s="6">
        <f t="shared" si="785"/>
        <v>3039.7222258075499</v>
      </c>
      <c r="R128" s="6">
        <f>[1]网约车!R26-[1]网约车!R28</f>
        <v>610.22086325598798</v>
      </c>
      <c r="S128" s="7">
        <f t="shared" ref="S128:W128" si="1077">R128/AT128-1</f>
        <v>0.27958098028189199</v>
      </c>
      <c r="T128" s="6">
        <f>[1]网约车!T26-[1]网约车!T28</f>
        <v>563.828673410855</v>
      </c>
      <c r="U128" s="7">
        <f t="shared" si="1077"/>
        <v>0.82222649498869504</v>
      </c>
      <c r="V128" s="6">
        <f>[1]网约车!V26-[1]网约车!V28</f>
        <v>561.46674803895098</v>
      </c>
      <c r="W128" s="7">
        <f t="shared" si="1077"/>
        <v>0.468741803302126</v>
      </c>
      <c r="X128" s="6">
        <f>[1]网约车!X26-[1]网约车!X28</f>
        <v>614.37700615271206</v>
      </c>
      <c r="Y128" s="7">
        <f t="shared" ref="Y128:AC128" si="1078">X128/AZ128-1</f>
        <v>0.44507281953996403</v>
      </c>
      <c r="Z128" s="6">
        <f>[1]网约车!Z26-[1]网约车!Z28</f>
        <v>689.82893494904499</v>
      </c>
      <c r="AA128" s="7">
        <f t="shared" si="1078"/>
        <v>0.639913220692649</v>
      </c>
      <c r="AB128" s="6">
        <f>[1]网约车!AB26-[1]网约车!AB28</f>
        <v>620.61598845894002</v>
      </c>
      <c r="AC128" s="7">
        <f t="shared" si="1078"/>
        <v>0.55842858880393398</v>
      </c>
      <c r="AD128" s="6">
        <f>[1]网约车!AD26-[1]网约车!AD28</f>
        <v>701.01649309586605</v>
      </c>
      <c r="AE128" s="7">
        <f t="shared" ref="AE128:AI128" si="1079">AD128/BF128-1</f>
        <v>0.51010327883984796</v>
      </c>
      <c r="AF128" s="6">
        <f>[1]网约车!AF26-[1]网约车!AF28</f>
        <v>694.13946891475098</v>
      </c>
      <c r="AG128" s="7">
        <f t="shared" si="1079"/>
        <v>0.51044542484092403</v>
      </c>
      <c r="AH128" s="6">
        <f>[1]网约车!AH26-[1]网约车!AH28</f>
        <v>700.69083347912704</v>
      </c>
      <c r="AI128" s="7">
        <f t="shared" si="1079"/>
        <v>0.59087066251050402</v>
      </c>
      <c r="AJ128" s="6">
        <f>[1]网约车!AJ26-[1]网约车!AJ28</f>
        <v>756.57734342450999</v>
      </c>
      <c r="AK128" s="7">
        <f t="shared" ref="AK128:AO128" si="1080">AJ128/BL128-1</f>
        <v>0.58570877895836204</v>
      </c>
      <c r="AL128" s="6">
        <f>[1]网约车!AL26-[1]网约车!AL28</f>
        <v>659.54866583563</v>
      </c>
      <c r="AM128" s="7">
        <f t="shared" si="1080"/>
        <v>0.37908167447272501</v>
      </c>
      <c r="AN128" s="6">
        <f>[1]网约车!AN26-[1]网约车!AN28</f>
        <v>689.40982478402998</v>
      </c>
      <c r="AO128" s="7">
        <f t="shared" si="1080"/>
        <v>0.38628660600210801</v>
      </c>
      <c r="AP128" s="6">
        <f t="shared" si="794"/>
        <v>7861.72084380041</v>
      </c>
      <c r="AQ128" s="7">
        <f t="shared" si="795"/>
        <v>0.50333396850525702</v>
      </c>
      <c r="AR128" s="33"/>
      <c r="AS128" s="34">
        <f t="shared" si="796"/>
        <v>4732.2170009768797</v>
      </c>
      <c r="AT128" s="6">
        <v>476.89116410714098</v>
      </c>
      <c r="AU128" s="7"/>
      <c r="AV128" s="6">
        <v>309.41744890738897</v>
      </c>
      <c r="AW128" s="7"/>
      <c r="AX128" s="6">
        <v>382.27736609431503</v>
      </c>
      <c r="AY128" s="7"/>
      <c r="AZ128" s="6">
        <v>425.15297350087701</v>
      </c>
      <c r="BA128" s="7"/>
      <c r="BB128" s="6">
        <v>420.64965770425499</v>
      </c>
      <c r="BC128" s="7"/>
      <c r="BD128" s="6">
        <v>398.23190675374599</v>
      </c>
      <c r="BE128" s="7"/>
      <c r="BF128" s="6">
        <v>464.21758227982201</v>
      </c>
      <c r="BG128" s="7"/>
      <c r="BH128" s="6">
        <v>459.55945014554601</v>
      </c>
      <c r="BI128" s="7"/>
      <c r="BJ128" s="6">
        <v>440.44487712997898</v>
      </c>
      <c r="BK128" s="7"/>
      <c r="BL128" s="6">
        <v>477.122504121784</v>
      </c>
      <c r="BM128" s="7"/>
      <c r="BN128" s="6">
        <v>478.25207023202603</v>
      </c>
      <c r="BO128" s="7"/>
      <c r="BP128" s="6">
        <v>497.30684967966999</v>
      </c>
      <c r="BQ128" s="7"/>
      <c r="BR128" s="6">
        <f t="shared" si="813"/>
        <v>5229.5238506565502</v>
      </c>
      <c r="BS128" s="7"/>
      <c r="BT128" s="36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6"/>
    </row>
    <row r="129" spans="1:85" s="24" customFormat="1" ht="28.8">
      <c r="A129" s="472" t="s">
        <v>2611</v>
      </c>
      <c r="B129" s="30" t="s">
        <v>2783</v>
      </c>
      <c r="C129" s="6">
        <f t="shared" ref="C129:G129" si="1081">C130+C131+C132+C133</f>
        <v>2964.86125968431</v>
      </c>
      <c r="D129" s="7">
        <f t="shared" ref="D129:H129" si="1082">C129/R129-1</f>
        <v>5.9102921509349697E-2</v>
      </c>
      <c r="E129" s="6">
        <f t="shared" si="1081"/>
        <v>2605.9371157794999</v>
      </c>
      <c r="F129" s="7">
        <f t="shared" si="1082"/>
        <v>1.0192315163680001E-2</v>
      </c>
      <c r="G129" s="6">
        <f t="shared" si="1081"/>
        <v>2635.8969580204698</v>
      </c>
      <c r="H129" s="7">
        <f t="shared" si="1082"/>
        <v>-2.0638941755795798E-2</v>
      </c>
      <c r="I129" s="6">
        <f t="shared" ref="I129:M129" si="1083">I130+I131+I132+I133</f>
        <v>2666.76453037393</v>
      </c>
      <c r="J129" s="7">
        <f t="shared" ref="J129:N129" si="1084">I129/X129-1</f>
        <v>-4.5897325518018298E-2</v>
      </c>
      <c r="K129" s="6">
        <f t="shared" si="1083"/>
        <v>2580.2670028244602</v>
      </c>
      <c r="L129" s="7">
        <f t="shared" si="1084"/>
        <v>-7.2334367147089407E-2</v>
      </c>
      <c r="M129" s="6">
        <f t="shared" si="1083"/>
        <v>2497.3594022053298</v>
      </c>
      <c r="N129" s="7">
        <f t="shared" si="1084"/>
        <v>-0.131061438450852</v>
      </c>
      <c r="O129" s="31">
        <f t="shared" si="783"/>
        <v>15951.086268888001</v>
      </c>
      <c r="P129" s="32">
        <f t="shared" si="784"/>
        <v>-3.4498941955949498E-2</v>
      </c>
      <c r="Q129" s="6">
        <f t="shared" si="785"/>
        <v>13647.0103381065</v>
      </c>
      <c r="R129" s="6">
        <f t="shared" ref="R129:V129" si="1085">R130+R131+R132+R133</f>
        <v>2799.4080645713102</v>
      </c>
      <c r="S129" s="7">
        <f t="shared" ref="S129:W129" si="1086">R129/AT129-1</f>
        <v>7.3235037129363495E-2</v>
      </c>
      <c r="T129" s="6">
        <f t="shared" si="1085"/>
        <v>2579.6445653590899</v>
      </c>
      <c r="U129" s="7">
        <f t="shared" si="1086"/>
        <v>4.3311515413661399E-2</v>
      </c>
      <c r="V129" s="6">
        <f t="shared" si="1085"/>
        <v>2691.4455458808002</v>
      </c>
      <c r="W129" s="7">
        <f t="shared" si="1086"/>
        <v>1.4370834699841E-2</v>
      </c>
      <c r="X129" s="6">
        <f t="shared" ref="X129:AB129" si="1087">X130+X131+X132+X133</f>
        <v>2795.0498428503201</v>
      </c>
      <c r="Y129" s="7">
        <f t="shared" ref="Y129:AC129" si="1088">X129/AZ129-1</f>
        <v>-3.10973865273656E-3</v>
      </c>
      <c r="Z129" s="6">
        <f t="shared" si="1087"/>
        <v>2781.46231944499</v>
      </c>
      <c r="AA129" s="7">
        <f t="shared" si="1088"/>
        <v>-2.5950371060503699E-2</v>
      </c>
      <c r="AB129" s="6">
        <f t="shared" si="1087"/>
        <v>2874.0344976208899</v>
      </c>
      <c r="AC129" s="7">
        <f t="shared" si="1088"/>
        <v>-7.6609163578957196E-2</v>
      </c>
      <c r="AD129" s="6">
        <f t="shared" ref="AD129:AH129" si="1089">AD130+AD131+AD132+AD133</f>
        <v>2593.9971029424901</v>
      </c>
      <c r="AE129" s="7">
        <f t="shared" ref="AE129:AI129" si="1090">AD129/BF129-1</f>
        <v>-0.11957593699356001</v>
      </c>
      <c r="AF129" s="6">
        <f t="shared" si="1089"/>
        <v>2549.5634889438902</v>
      </c>
      <c r="AG129" s="7">
        <f t="shared" si="1090"/>
        <v>-0.12621434589774799</v>
      </c>
      <c r="AH129" s="6">
        <f t="shared" si="1089"/>
        <v>2580.52282878808</v>
      </c>
      <c r="AI129" s="7">
        <f t="shared" si="1090"/>
        <v>-0.11541469171128201</v>
      </c>
      <c r="AJ129" s="6">
        <f t="shared" ref="AJ129:AN129" si="1091">AJ130+AJ131+AJ132+AJ133</f>
        <v>2590.6398458612998</v>
      </c>
      <c r="AK129" s="7">
        <f t="shared" ref="AK129:AO129" si="1092">AJ129/BL129-1</f>
        <v>-0.15478573799813</v>
      </c>
      <c r="AL129" s="6">
        <f t="shared" si="1091"/>
        <v>2817.9382692673998</v>
      </c>
      <c r="AM129" s="7">
        <f t="shared" si="1092"/>
        <v>-0.14438645307608799</v>
      </c>
      <c r="AN129" s="6">
        <f t="shared" si="1091"/>
        <v>3076.5529476400002</v>
      </c>
      <c r="AO129" s="7">
        <f t="shared" si="1092"/>
        <v>-1.5695707069437001E-2</v>
      </c>
      <c r="AP129" s="6">
        <f t="shared" si="794"/>
        <v>32730.2593191706</v>
      </c>
      <c r="AQ129" s="7">
        <f t="shared" si="795"/>
        <v>-5.8706297509077597E-2</v>
      </c>
      <c r="AR129" s="33"/>
      <c r="AS129" s="34">
        <f t="shared" si="796"/>
        <v>31645.957786066399</v>
      </c>
      <c r="AT129" s="34">
        <f t="shared" ref="AT129:AX129" si="1093">AT130+AT131+AT132+AT133</f>
        <v>2608.3830360766401</v>
      </c>
      <c r="AU129" s="33"/>
      <c r="AV129" s="34">
        <f t="shared" si="1093"/>
        <v>2472.55448372607</v>
      </c>
      <c r="AW129" s="33"/>
      <c r="AX129" s="34">
        <f t="shared" si="1093"/>
        <v>2653.3151918521198</v>
      </c>
      <c r="AY129" s="33"/>
      <c r="AZ129" s="34">
        <f t="shared" ref="AZ129:BD129" si="1094">AZ130+AZ131+AZ132+AZ133</f>
        <v>2803.76883115791</v>
      </c>
      <c r="BA129" s="33"/>
      <c r="BB129" s="34">
        <f t="shared" si="1094"/>
        <v>2855.56529852933</v>
      </c>
      <c r="BC129" s="33"/>
      <c r="BD129" s="34">
        <f t="shared" si="1094"/>
        <v>3112.4789030399302</v>
      </c>
      <c r="BE129" s="33"/>
      <c r="BF129" s="34">
        <f t="shared" ref="BF129:BJ129" si="1095">BF130+BF131+BF132+BF133</f>
        <v>2946.3041867399702</v>
      </c>
      <c r="BG129" s="33"/>
      <c r="BH129" s="34">
        <f t="shared" si="1095"/>
        <v>2917.83628739404</v>
      </c>
      <c r="BI129" s="33"/>
      <c r="BJ129" s="34">
        <f t="shared" si="1095"/>
        <v>2917.21194621721</v>
      </c>
      <c r="BK129" s="33"/>
      <c r="BL129" s="34">
        <f t="shared" ref="BL129:BP129" si="1096">BL130+BL131+BL132+BL133</f>
        <v>3065.0687788034102</v>
      </c>
      <c r="BM129" s="33"/>
      <c r="BN129" s="34">
        <f t="shared" si="1096"/>
        <v>3293.4708425297899</v>
      </c>
      <c r="BO129" s="33"/>
      <c r="BP129" s="34">
        <f t="shared" si="1096"/>
        <v>3125.6116322323501</v>
      </c>
      <c r="BQ129" s="33"/>
      <c r="BR129" s="34">
        <f t="shared" si="813"/>
        <v>34771.569418298699</v>
      </c>
      <c r="BS129" s="33"/>
      <c r="BT129" s="35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</row>
    <row r="130" spans="1:85" ht="28.8">
      <c r="A130" s="468"/>
      <c r="B130" s="30" t="s">
        <v>2784</v>
      </c>
      <c r="C130" s="38">
        <f>[1]班线包车!C27</f>
        <v>2574.3453</v>
      </c>
      <c r="D130" s="7">
        <f t="shared" ref="D130:H130" si="1097">C130/R130-1</f>
        <v>0.12949572455022401</v>
      </c>
      <c r="E130" s="38">
        <f>[1]班线包车!E27</f>
        <v>2270.4778000000001</v>
      </c>
      <c r="F130" s="7">
        <f t="shared" si="1097"/>
        <v>9.3084426998144801E-2</v>
      </c>
      <c r="G130" s="38">
        <f>[1]班线包车!G27</f>
        <v>2312.8897000000002</v>
      </c>
      <c r="H130" s="7">
        <f t="shared" si="1097"/>
        <v>5.8258271806078697E-2</v>
      </c>
      <c r="I130" s="38">
        <f>[1]班线包车!I27</f>
        <v>2341.8271</v>
      </c>
      <c r="J130" s="7">
        <f t="shared" ref="J130:N130" si="1098">I130/X130-1</f>
        <v>3.2014874450660501E-2</v>
      </c>
      <c r="K130" s="38">
        <f>[1]班线包车!K27</f>
        <v>2329.9036000000001</v>
      </c>
      <c r="L130" s="7">
        <f t="shared" si="1098"/>
        <v>4.4995886223675501E-2</v>
      </c>
      <c r="M130" s="38">
        <f>[1]班线包车!M27</f>
        <v>2252.8377999999998</v>
      </c>
      <c r="N130" s="7">
        <f t="shared" si="1098"/>
        <v>-3.07461038824146E-2</v>
      </c>
      <c r="O130" s="31">
        <f t="shared" si="783"/>
        <v>14082.281300000001</v>
      </c>
      <c r="P130" s="32">
        <f t="shared" si="784"/>
        <v>5.36723398877645E-2</v>
      </c>
      <c r="Q130" s="6">
        <f t="shared" si="785"/>
        <v>11040.652</v>
      </c>
      <c r="R130" s="38">
        <f>[1]班线包车!R27</f>
        <v>2279.1988000000001</v>
      </c>
      <c r="S130" s="7">
        <f t="shared" ref="S130:W130" si="1099">R130/AT130-1</f>
        <v>0.14736245436624201</v>
      </c>
      <c r="T130" s="38">
        <f>[1]班线包车!T27</f>
        <v>2077.1293999999998</v>
      </c>
      <c r="U130" s="7">
        <f t="shared" si="1099"/>
        <v>0.114477681627351</v>
      </c>
      <c r="V130" s="38">
        <f>[1]班线包车!V27</f>
        <v>2185.5626000000002</v>
      </c>
      <c r="W130" s="7">
        <f t="shared" si="1099"/>
        <v>6.4329588230931406E-2</v>
      </c>
      <c r="X130" s="38">
        <f>[1]班线包车!X27</f>
        <v>2269.1795999999999</v>
      </c>
      <c r="Y130" s="7">
        <f t="shared" ref="Y130:AC130" si="1100">X130/AZ130-1</f>
        <v>6.1691562353628299E-2</v>
      </c>
      <c r="Z130" s="38">
        <f>[1]班线包车!Z27</f>
        <v>2229.5816</v>
      </c>
      <c r="AA130" s="7">
        <f t="shared" si="1100"/>
        <v>1.12998358211744E-2</v>
      </c>
      <c r="AB130" s="38">
        <f>[1]班线包车!AB27</f>
        <v>2324.3009999999999</v>
      </c>
      <c r="AC130" s="7">
        <f t="shared" si="1100"/>
        <v>-7.2079468895772297E-2</v>
      </c>
      <c r="AD130" s="38">
        <f>[1]班线包车!AD27</f>
        <v>2217.5578</v>
      </c>
      <c r="AE130" s="7">
        <f t="shared" ref="AE130:AI130" si="1101">AD130/BF130-1</f>
        <v>-5.65924283464996E-2</v>
      </c>
      <c r="AF130" s="38">
        <f>[1]班线包车!AF27</f>
        <v>2185.8589000000002</v>
      </c>
      <c r="AG130" s="7">
        <f t="shared" si="1101"/>
        <v>-7.0095778660000593E-2</v>
      </c>
      <c r="AH130" s="38">
        <f>[1]班线包车!AH27</f>
        <v>2215.5949999999998</v>
      </c>
      <c r="AI130" s="7">
        <f t="shared" si="1101"/>
        <v>-5.1390914696961901E-2</v>
      </c>
      <c r="AJ130" s="38">
        <f>[1]班线包车!AJ27</f>
        <v>2222.7273</v>
      </c>
      <c r="AK130" s="7">
        <f t="shared" ref="AK130:AO130" si="1102">AJ130/BL130-1</f>
        <v>-8.7326996861875603E-2</v>
      </c>
      <c r="AL130" s="38">
        <f>[1]班线包车!AL27</f>
        <v>2449.5953</v>
      </c>
      <c r="AM130" s="7">
        <f t="shared" si="1102"/>
        <v>-9.6851938958931197E-2</v>
      </c>
      <c r="AN130" s="38">
        <f>[1]班线包车!AN27</f>
        <v>2678.3546999999999</v>
      </c>
      <c r="AO130" s="7">
        <f t="shared" si="1102"/>
        <v>5.7268160606897399E-2</v>
      </c>
      <c r="AP130" s="6">
        <f t="shared" si="794"/>
        <v>27334.642</v>
      </c>
      <c r="AQ130" s="7">
        <f t="shared" si="795"/>
        <v>-4.8676461732053396E-3</v>
      </c>
      <c r="AR130" s="33"/>
      <c r="AS130" s="34">
        <f t="shared" si="796"/>
        <v>24935.0697</v>
      </c>
      <c r="AT130" s="39">
        <v>1986.4680000000001</v>
      </c>
      <c r="AU130" s="7"/>
      <c r="AV130" s="6">
        <v>1863.7693999999999</v>
      </c>
      <c r="AW130" s="7"/>
      <c r="AX130" s="38">
        <v>2053.4641000000001</v>
      </c>
      <c r="AY130" s="7"/>
      <c r="AZ130" s="39">
        <v>2137.3247000000001</v>
      </c>
      <c r="BA130" s="7"/>
      <c r="BB130" s="39">
        <v>2204.6691999999998</v>
      </c>
      <c r="BC130" s="7"/>
      <c r="BD130" s="39">
        <v>2504.8492000000001</v>
      </c>
      <c r="BE130" s="7"/>
      <c r="BF130" s="39">
        <v>2350.5830000000001</v>
      </c>
      <c r="BG130" s="7"/>
      <c r="BH130" s="39">
        <v>2350.6280000000002</v>
      </c>
      <c r="BI130" s="7"/>
      <c r="BJ130" s="39">
        <v>2335.6248999999998</v>
      </c>
      <c r="BK130" s="7"/>
      <c r="BL130" s="39">
        <v>2435.4038</v>
      </c>
      <c r="BM130" s="7"/>
      <c r="BN130" s="39">
        <v>2712.2854000000002</v>
      </c>
      <c r="BO130" s="7"/>
      <c r="BP130" s="39">
        <v>2533.2784999999999</v>
      </c>
      <c r="BQ130" s="7"/>
      <c r="BR130" s="6">
        <f t="shared" si="813"/>
        <v>27468.3482</v>
      </c>
      <c r="BS130" s="7"/>
      <c r="BT130" s="36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6"/>
    </row>
    <row r="131" spans="1:85" ht="28.8">
      <c r="A131" s="468"/>
      <c r="B131" s="30" t="s">
        <v>2785</v>
      </c>
      <c r="C131" s="38">
        <f>[1]公交!C30-[1]公交!C32</f>
        <v>199.39</v>
      </c>
      <c r="D131" s="7">
        <f t="shared" ref="D131:H131" si="1103">C131/R131-1</f>
        <v>-0.20716529484273699</v>
      </c>
      <c r="E131" s="38">
        <f>[1]公交!E30-[1]公交!E32</f>
        <v>201.09</v>
      </c>
      <c r="F131" s="7">
        <f t="shared" si="1103"/>
        <v>-7.7568807339449902E-2</v>
      </c>
      <c r="G131" s="38">
        <f>[1]公交!G30-[1]公交!G32</f>
        <v>203.62</v>
      </c>
      <c r="H131" s="7">
        <f t="shared" si="1103"/>
        <v>4.9113501301434299E-5</v>
      </c>
      <c r="I131" s="38">
        <f>[1]公交!I30-[1]公交!I32</f>
        <v>211.85</v>
      </c>
      <c r="J131" s="7">
        <f t="shared" ref="J131:N131" si="1104">I131/X131-1</f>
        <v>-6.5340157063442802E-2</v>
      </c>
      <c r="K131" s="38">
        <f>[1]公交!K30-[1]公交!K32</f>
        <v>142.04</v>
      </c>
      <c r="L131" s="7">
        <f t="shared" si="1104"/>
        <v>-0.389075268817204</v>
      </c>
      <c r="M131" s="38">
        <f>[1]公交!M30-[1]公交!M32</f>
        <v>136.32</v>
      </c>
      <c r="N131" s="7">
        <f t="shared" si="1104"/>
        <v>-0.40050134130788601</v>
      </c>
      <c r="O131" s="31">
        <f t="shared" si="783"/>
        <v>1094.31</v>
      </c>
      <c r="P131" s="32">
        <f t="shared" si="784"/>
        <v>-0.19515316441731301</v>
      </c>
      <c r="Q131" s="6">
        <f t="shared" si="785"/>
        <v>1132.26</v>
      </c>
      <c r="R131" s="38">
        <f>[1]公交!R30-[1]公交!R32</f>
        <v>251.49</v>
      </c>
      <c r="S131" s="7">
        <f t="shared" ref="S131:W131" si="1105">R131/AT131-1</f>
        <v>-0.195721001631008</v>
      </c>
      <c r="T131" s="38">
        <f>[1]公交!T30-[1]公交!T32</f>
        <v>218</v>
      </c>
      <c r="U131" s="7">
        <f t="shared" si="1105"/>
        <v>-0.35227002614689801</v>
      </c>
      <c r="V131" s="38">
        <f>[1]公交!V30-[1]公交!V32</f>
        <v>203.61</v>
      </c>
      <c r="W131" s="7">
        <f t="shared" si="1105"/>
        <v>-0.34886472657499201</v>
      </c>
      <c r="X131" s="38">
        <f>[1]公交!X30-[1]公交!X32</f>
        <v>226.66</v>
      </c>
      <c r="Y131" s="7">
        <f t="shared" ref="Y131:AC131" si="1106">X131/AZ131-1</f>
        <v>-0.38532881355932203</v>
      </c>
      <c r="Z131" s="38">
        <f>[1]公交!Z30-[1]公交!Z32</f>
        <v>232.5</v>
      </c>
      <c r="AA131" s="7">
        <f t="shared" si="1106"/>
        <v>-0.32231549492829698</v>
      </c>
      <c r="AB131" s="38">
        <f>[1]公交!AB30-[1]公交!AB32</f>
        <v>227.39</v>
      </c>
      <c r="AC131" s="7">
        <f t="shared" si="1106"/>
        <v>-0.29199489367001902</v>
      </c>
      <c r="AD131" s="38">
        <f>[1]公交!AD30-[1]公交!AD32</f>
        <v>209.81</v>
      </c>
      <c r="AE131" s="7">
        <f t="shared" ref="AE131:AI131" si="1107">AD131/BF131-1</f>
        <v>-0.32058547326835302</v>
      </c>
      <c r="AF131" s="38">
        <f>[1]公交!AF30-[1]公交!AF32</f>
        <v>199.41</v>
      </c>
      <c r="AG131" s="7">
        <f t="shared" si="1107"/>
        <v>-0.29479789227994402</v>
      </c>
      <c r="AH131" s="38">
        <f>[1]公交!AH30-[1]公交!AH32</f>
        <v>199.21</v>
      </c>
      <c r="AI131" s="7">
        <f t="shared" si="1107"/>
        <v>-0.29247762466259403</v>
      </c>
      <c r="AJ131" s="38">
        <f>[1]公交!AJ30-[1]公交!AJ32</f>
        <v>200.55</v>
      </c>
      <c r="AK131" s="7">
        <f t="shared" ref="AK131:AO131" si="1108">AJ131/BL131-1</f>
        <v>-0.37680618998788101</v>
      </c>
      <c r="AL131" s="38">
        <f>[1]公交!AL30-[1]公交!AL32</f>
        <v>192.17</v>
      </c>
      <c r="AM131" s="7">
        <f t="shared" si="1108"/>
        <v>-0.33768740306737899</v>
      </c>
      <c r="AN131" s="38">
        <f>[1]公交!AN30-[1]公交!AN32</f>
        <v>192.17</v>
      </c>
      <c r="AO131" s="7">
        <f t="shared" si="1108"/>
        <v>-0.305342683632157</v>
      </c>
      <c r="AP131" s="6">
        <f t="shared" si="794"/>
        <v>2552.9699999999998</v>
      </c>
      <c r="AQ131" s="7">
        <f t="shared" si="795"/>
        <v>-0.320420370059813</v>
      </c>
      <c r="AR131" s="33"/>
      <c r="AS131" s="34">
        <f t="shared" si="796"/>
        <v>3480.05</v>
      </c>
      <c r="AT131" s="6">
        <v>312.69</v>
      </c>
      <c r="AU131" s="7"/>
      <c r="AV131" s="6">
        <v>336.56</v>
      </c>
      <c r="AW131" s="7"/>
      <c r="AX131" s="6">
        <v>312.7</v>
      </c>
      <c r="AY131" s="7"/>
      <c r="AZ131" s="6">
        <v>368.75</v>
      </c>
      <c r="BA131" s="7"/>
      <c r="BB131" s="6">
        <v>343.08</v>
      </c>
      <c r="BC131" s="7"/>
      <c r="BD131" s="6">
        <v>321.17</v>
      </c>
      <c r="BE131" s="7"/>
      <c r="BF131" s="6">
        <v>308.81</v>
      </c>
      <c r="BG131" s="7"/>
      <c r="BH131" s="6">
        <v>282.77</v>
      </c>
      <c r="BI131" s="7"/>
      <c r="BJ131" s="6">
        <v>281.56</v>
      </c>
      <c r="BK131" s="7"/>
      <c r="BL131" s="6">
        <v>321.81</v>
      </c>
      <c r="BM131" s="7"/>
      <c r="BN131" s="6">
        <v>290.14999999999998</v>
      </c>
      <c r="BO131" s="7"/>
      <c r="BP131" s="6">
        <v>276.64</v>
      </c>
      <c r="BQ131" s="7"/>
      <c r="BR131" s="6">
        <f t="shared" si="813"/>
        <v>3756.69</v>
      </c>
      <c r="BS131" s="7"/>
      <c r="BT131" s="36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6"/>
    </row>
    <row r="132" spans="1:85" ht="28.8">
      <c r="A132" s="469"/>
      <c r="B132" s="30" t="s">
        <v>2786</v>
      </c>
      <c r="C132" s="38">
        <f>[1]出租!C30-[1]出租!C32</f>
        <v>103.08</v>
      </c>
      <c r="D132" s="7">
        <f t="shared" ref="D132:H132" si="1109">C132/R132-1</f>
        <v>-0.515942709556234</v>
      </c>
      <c r="E132" s="38">
        <f>[1]出租!E30-[1]出租!E32</f>
        <v>64.34</v>
      </c>
      <c r="F132" s="7">
        <f t="shared" si="1109"/>
        <v>-0.65692652234190096</v>
      </c>
      <c r="G132" s="38">
        <f>[1]出租!G30-[1]出租!G32</f>
        <v>40.549999999999997</v>
      </c>
      <c r="H132" s="7">
        <f t="shared" si="1109"/>
        <v>-0.79542932095651298</v>
      </c>
      <c r="I132" s="38">
        <f>[1]出租!I30-[1]出租!I32</f>
        <v>37.869999999999997</v>
      </c>
      <c r="J132" s="7">
        <f t="shared" ref="J132:N132" si="1110">I132/X132-1</f>
        <v>-0.80300665834373697</v>
      </c>
      <c r="K132" s="38">
        <f>[1]出租!K30-[1]出租!K32</f>
        <v>33.4</v>
      </c>
      <c r="L132" s="7">
        <f t="shared" si="1110"/>
        <v>-0.83226195259140201</v>
      </c>
      <c r="M132" s="38">
        <f>[1]出租!M30-[1]出租!M32</f>
        <v>32.19</v>
      </c>
      <c r="N132" s="7">
        <f t="shared" si="1110"/>
        <v>-0.83203756848421595</v>
      </c>
      <c r="O132" s="31">
        <f t="shared" si="783"/>
        <v>311.43</v>
      </c>
      <c r="P132" s="32">
        <f t="shared" si="784"/>
        <v>-0.73646041363436399</v>
      </c>
      <c r="Q132" s="6">
        <f t="shared" si="785"/>
        <v>990.07</v>
      </c>
      <c r="R132" s="38">
        <f>[1]出租!R30-[1]出租!R32</f>
        <v>212.95</v>
      </c>
      <c r="S132" s="7">
        <f t="shared" ref="S132:W132" si="1111">R132/AT132-1</f>
        <v>2.3109445565484998E-2</v>
      </c>
      <c r="T132" s="38">
        <f>[1]出租!T30-[1]出租!T32</f>
        <v>187.54</v>
      </c>
      <c r="U132" s="7">
        <f t="shared" si="1111"/>
        <v>-5.8534136546184598E-2</v>
      </c>
      <c r="V132" s="38">
        <f>[1]出租!V30-[1]出租!V32</f>
        <v>198.22</v>
      </c>
      <c r="W132" s="7">
        <f t="shared" si="1111"/>
        <v>2.2753703797338E-3</v>
      </c>
      <c r="X132" s="38">
        <f>[1]出租!X30-[1]出租!X32</f>
        <v>192.24</v>
      </c>
      <c r="Y132" s="7">
        <f t="shared" ref="Y132:AC132" si="1112">X132/AZ132-1</f>
        <v>-3.0950700675471201E-2</v>
      </c>
      <c r="Z132" s="38">
        <f>[1]出租!Z30-[1]出租!Z32</f>
        <v>199.12</v>
      </c>
      <c r="AA132" s="7">
        <f t="shared" si="1112"/>
        <v>-4.0524261552546598E-2</v>
      </c>
      <c r="AB132" s="38">
        <f>[1]出租!AB30-[1]出租!AB32</f>
        <v>191.65</v>
      </c>
      <c r="AC132" s="7">
        <f t="shared" si="1112"/>
        <v>-1.1144935761828701E-2</v>
      </c>
      <c r="AD132" s="38">
        <f>[1]出租!AD30-[1]出租!AD32</f>
        <v>86.17</v>
      </c>
      <c r="AE132" s="7">
        <f t="shared" ref="AE132:AI132" si="1113">AD132/BF132-1</f>
        <v>-0.54245207879785495</v>
      </c>
      <c r="AF132" s="38">
        <f>[1]出租!AF30-[1]出租!AF32</f>
        <v>85.190000000000097</v>
      </c>
      <c r="AG132" s="7">
        <f t="shared" si="1113"/>
        <v>-0.54760766820668005</v>
      </c>
      <c r="AH132" s="38">
        <f>[1]出租!AH30-[1]出租!AH32</f>
        <v>86.999999999999901</v>
      </c>
      <c r="AI132" s="7">
        <f t="shared" si="1113"/>
        <v>-0.54685139851033904</v>
      </c>
      <c r="AJ132" s="38">
        <f>[1]出租!AJ30-[1]出租!AJ32</f>
        <v>85.48</v>
      </c>
      <c r="AK132" s="7">
        <f t="shared" ref="AK132:AO132" si="1114">AJ132/BL132-1</f>
        <v>-0.57051700748630896</v>
      </c>
      <c r="AL132" s="38">
        <f>[1]出租!AL30-[1]出租!AL32</f>
        <v>94.95</v>
      </c>
      <c r="AM132" s="7">
        <f t="shared" si="1114"/>
        <v>-0.49191994863013699</v>
      </c>
      <c r="AN132" s="38">
        <f>[1]出租!AN30-[1]出租!AN32</f>
        <v>119.1</v>
      </c>
      <c r="AO132" s="7">
        <f t="shared" si="1114"/>
        <v>-0.40213844686511702</v>
      </c>
      <c r="AP132" s="6">
        <f t="shared" si="794"/>
        <v>1739.61</v>
      </c>
      <c r="AQ132" s="7">
        <f t="shared" si="795"/>
        <v>-0.26243332852818202</v>
      </c>
      <c r="AR132" s="33"/>
      <c r="AS132" s="34">
        <f t="shared" si="796"/>
        <v>2159.37</v>
      </c>
      <c r="AT132" s="6">
        <v>208.14</v>
      </c>
      <c r="AU132" s="7"/>
      <c r="AV132" s="6">
        <v>199.2</v>
      </c>
      <c r="AW132" s="7"/>
      <c r="AX132" s="6">
        <v>197.77</v>
      </c>
      <c r="AY132" s="7"/>
      <c r="AZ132" s="6">
        <v>198.38</v>
      </c>
      <c r="BA132" s="7"/>
      <c r="BB132" s="6">
        <v>207.53</v>
      </c>
      <c r="BC132" s="7"/>
      <c r="BD132" s="6">
        <v>193.81</v>
      </c>
      <c r="BE132" s="7"/>
      <c r="BF132" s="6">
        <v>188.33</v>
      </c>
      <c r="BG132" s="7"/>
      <c r="BH132" s="6">
        <v>188.31</v>
      </c>
      <c r="BI132" s="7"/>
      <c r="BJ132" s="6">
        <v>191.99</v>
      </c>
      <c r="BK132" s="7"/>
      <c r="BL132" s="6">
        <v>199.03</v>
      </c>
      <c r="BM132" s="7"/>
      <c r="BN132" s="6">
        <v>186.88</v>
      </c>
      <c r="BO132" s="7"/>
      <c r="BP132" s="6">
        <v>199.21</v>
      </c>
      <c r="BQ132" s="7"/>
      <c r="BR132" s="6">
        <f t="shared" si="813"/>
        <v>2358.58</v>
      </c>
      <c r="BS132" s="7"/>
      <c r="BT132" s="36"/>
      <c r="BU132" s="42"/>
      <c r="BV132" s="42"/>
      <c r="BW132" s="42"/>
      <c r="BX132" s="42"/>
      <c r="BY132" s="42"/>
      <c r="BZ132" s="42"/>
      <c r="CA132" s="8"/>
      <c r="CB132" s="42"/>
      <c r="CC132" s="8"/>
      <c r="CD132" s="8"/>
      <c r="CE132" s="8"/>
      <c r="CF132" s="8"/>
      <c r="CG132" s="6"/>
    </row>
    <row r="133" spans="1:85" ht="28.8">
      <c r="A133" s="471"/>
      <c r="B133" s="30" t="s">
        <v>2787</v>
      </c>
      <c r="C133" s="6">
        <f>[1]网约车!C30-[1]网约车!C32</f>
        <v>88.045959684313004</v>
      </c>
      <c r="D133" s="7">
        <f t="shared" ref="D133:H133" si="1115">C133/R133-1</f>
        <v>0.57875418227408704</v>
      </c>
      <c r="E133" s="6">
        <f>[1]网约车!E30-[1]网约车!E32</f>
        <v>70.029315779501999</v>
      </c>
      <c r="F133" s="7">
        <f t="shared" si="1115"/>
        <v>-0.27786340430365603</v>
      </c>
      <c r="G133" s="6">
        <f>[1]网约车!G30-[1]网约车!G32</f>
        <v>78.837258020473001</v>
      </c>
      <c r="H133" s="7">
        <f t="shared" si="1115"/>
        <v>-0.24233516549561401</v>
      </c>
      <c r="I133" s="6">
        <f>[1]网约车!I30-[1]网约车!I32</f>
        <v>75.217430373930995</v>
      </c>
      <c r="J133" s="7">
        <f t="shared" ref="J133:N133" si="1116">I133/X133-1</f>
        <v>-0.29683780863074499</v>
      </c>
      <c r="K133" s="6">
        <f>[1]网约车!K30-[1]网约车!K32</f>
        <v>74.923402824462997</v>
      </c>
      <c r="L133" s="7">
        <f t="shared" si="1116"/>
        <v>-0.37699189585562598</v>
      </c>
      <c r="M133" s="6">
        <f>[1]网约车!M30-[1]网约车!M32</f>
        <v>76.011602205326994</v>
      </c>
      <c r="N133" s="7">
        <f t="shared" si="1116"/>
        <v>-0.41839798009067602</v>
      </c>
      <c r="O133" s="31">
        <f t="shared" si="783"/>
        <v>463.06496888800899</v>
      </c>
      <c r="P133" s="32">
        <f t="shared" si="784"/>
        <v>-0.246708117436473</v>
      </c>
      <c r="Q133" s="6">
        <f t="shared" si="785"/>
        <v>484.02833810651703</v>
      </c>
      <c r="R133" s="6">
        <f>[1]网约车!R30-[1]网约车!R32</f>
        <v>55.769264571314601</v>
      </c>
      <c r="S133" s="7">
        <f t="shared" ref="S133:W133" si="1117">R133/AT133-1</f>
        <v>-0.44829356811000398</v>
      </c>
      <c r="T133" s="6">
        <f>[1]网约车!T30-[1]网约车!T32</f>
        <v>96.975165359088194</v>
      </c>
      <c r="U133" s="7">
        <f t="shared" si="1117"/>
        <v>0.32797061517739601</v>
      </c>
      <c r="V133" s="6">
        <f>[1]网约车!V30-[1]网约车!V32</f>
        <v>104.052945880804</v>
      </c>
      <c r="W133" s="7">
        <f t="shared" si="1117"/>
        <v>0.164149415996825</v>
      </c>
      <c r="X133" s="6">
        <f>[1]网约车!X30-[1]网约车!X32</f>
        <v>106.970242850318</v>
      </c>
      <c r="Y133" s="7">
        <f t="shared" ref="Y133:AC133" si="1118">X133/AZ133-1</f>
        <v>7.7089852200766598E-2</v>
      </c>
      <c r="Z133" s="6">
        <f>[1]网约车!Z30-[1]网约车!Z32</f>
        <v>120.26071944499201</v>
      </c>
      <c r="AA133" s="7">
        <f t="shared" si="1118"/>
        <v>0.199176368495629</v>
      </c>
      <c r="AB133" s="6">
        <f>[1]网约车!AB30-[1]网约车!AB32</f>
        <v>130.69349762089499</v>
      </c>
      <c r="AC133" s="7">
        <f t="shared" si="1118"/>
        <v>0.41061971417828702</v>
      </c>
      <c r="AD133" s="6">
        <f>[1]网约车!AD30-[1]网约车!AD32</f>
        <v>80.459302942486005</v>
      </c>
      <c r="AE133" s="7">
        <f t="shared" ref="AE133:AI133" si="1119">AD133/BF133-1</f>
        <v>-0.183826999823827</v>
      </c>
      <c r="AF133" s="6">
        <f>[1]网约车!AF30-[1]网约车!AF32</f>
        <v>79.104588943886</v>
      </c>
      <c r="AG133" s="7">
        <f t="shared" si="1119"/>
        <v>-0.17709353730989899</v>
      </c>
      <c r="AH133" s="6">
        <f>[1]网约车!AH30-[1]网约车!AH32</f>
        <v>78.717828788079004</v>
      </c>
      <c r="AI133" s="7">
        <f t="shared" si="1119"/>
        <v>-0.27138114615039399</v>
      </c>
      <c r="AJ133" s="6">
        <f>[1]网约车!AJ30-[1]网约车!AJ32</f>
        <v>81.882545861297999</v>
      </c>
      <c r="AK133" s="7">
        <f t="shared" ref="AK133:AO133" si="1120">AJ133/BL133-1</f>
        <v>-0.24757581612565399</v>
      </c>
      <c r="AL133" s="6">
        <f>[1]网约车!AL30-[1]网约车!AL32</f>
        <v>81.222969267398</v>
      </c>
      <c r="AM133" s="7">
        <f t="shared" si="1120"/>
        <v>-0.22017546760298901</v>
      </c>
      <c r="AN133" s="6">
        <f>[1]网约车!AN30-[1]网约车!AN32</f>
        <v>86.928247640002994</v>
      </c>
      <c r="AO133" s="7">
        <f t="shared" si="1120"/>
        <v>-0.25372673301222098</v>
      </c>
      <c r="AP133" s="6">
        <f t="shared" si="794"/>
        <v>1103.0373191705601</v>
      </c>
      <c r="AQ133" s="7">
        <f t="shared" si="795"/>
        <v>-7.1479281152468696E-2</v>
      </c>
      <c r="AR133" s="33"/>
      <c r="AS133" s="34">
        <f t="shared" si="796"/>
        <v>1071.46808606641</v>
      </c>
      <c r="AT133" s="6">
        <v>101.08503607663999</v>
      </c>
      <c r="AU133" s="7"/>
      <c r="AV133" s="6">
        <v>73.025083726068601</v>
      </c>
      <c r="AW133" s="7"/>
      <c r="AX133" s="6">
        <v>89.381091852119695</v>
      </c>
      <c r="AY133" s="7"/>
      <c r="AZ133" s="6">
        <v>99.314131157907397</v>
      </c>
      <c r="BA133" s="7"/>
      <c r="BB133" s="6">
        <v>100.286098529326</v>
      </c>
      <c r="BC133" s="7"/>
      <c r="BD133" s="6">
        <v>92.649703039934096</v>
      </c>
      <c r="BE133" s="7"/>
      <c r="BF133" s="6">
        <v>98.581186739966498</v>
      </c>
      <c r="BG133" s="7"/>
      <c r="BH133" s="6">
        <v>96.128287394038907</v>
      </c>
      <c r="BI133" s="7"/>
      <c r="BJ133" s="6">
        <v>108.037046217208</v>
      </c>
      <c r="BK133" s="7"/>
      <c r="BL133" s="6">
        <v>108.824978803409</v>
      </c>
      <c r="BM133" s="7"/>
      <c r="BN133" s="6">
        <v>104.155442529791</v>
      </c>
      <c r="BO133" s="7"/>
      <c r="BP133" s="6">
        <v>116.483132232347</v>
      </c>
      <c r="BQ133" s="7"/>
      <c r="BR133" s="6">
        <f t="shared" si="813"/>
        <v>1187.9512182987601</v>
      </c>
      <c r="BS133" s="7"/>
      <c r="BT133" s="36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6"/>
    </row>
    <row r="134" spans="1:85" s="24" customFormat="1" ht="28.8">
      <c r="A134" s="472" t="s">
        <v>2624</v>
      </c>
      <c r="B134" s="30" t="s">
        <v>2783</v>
      </c>
      <c r="C134" s="6">
        <f t="shared" ref="C134:G134" si="1121">C135+C136+C137+C138</f>
        <v>3471.48980866989</v>
      </c>
      <c r="D134" s="7">
        <f t="shared" ref="D134:H134" si="1122">C134/R134-1</f>
        <v>-0.227175020116062</v>
      </c>
      <c r="E134" s="6">
        <f t="shared" si="1121"/>
        <v>3905.0905042335498</v>
      </c>
      <c r="F134" s="7">
        <f t="shared" si="1122"/>
        <v>-9.3128004800786299E-2</v>
      </c>
      <c r="G134" s="6">
        <f t="shared" si="1121"/>
        <v>3939.3904261653702</v>
      </c>
      <c r="H134" s="7">
        <f t="shared" si="1122"/>
        <v>-0.16045904614374701</v>
      </c>
      <c r="I134" s="6">
        <f t="shared" ref="I134:M134" si="1123">I135+I136+I137+I138</f>
        <v>3991.33101393484</v>
      </c>
      <c r="J134" s="7">
        <f t="shared" ref="J134:N134" si="1124">I134/X134-1</f>
        <v>-0.19997043549507801</v>
      </c>
      <c r="K134" s="6">
        <f t="shared" si="1123"/>
        <v>4041.7769203531602</v>
      </c>
      <c r="L134" s="7">
        <f t="shared" si="1124"/>
        <v>-4.72374598982815E-2</v>
      </c>
      <c r="M134" s="6">
        <f t="shared" si="1123"/>
        <v>3548.2010370934499</v>
      </c>
      <c r="N134" s="7">
        <f t="shared" si="1124"/>
        <v>-0.150646585557169</v>
      </c>
      <c r="O134" s="31">
        <f t="shared" si="783"/>
        <v>22897.279710450301</v>
      </c>
      <c r="P134" s="32">
        <f t="shared" si="784"/>
        <v>-0.14876996079323801</v>
      </c>
      <c r="Q134" s="6">
        <f t="shared" si="785"/>
        <v>22721.518417566302</v>
      </c>
      <c r="R134" s="6">
        <f t="shared" ref="R134:V134" si="1125">R135+R136+R137+R138</f>
        <v>4491.9482405851204</v>
      </c>
      <c r="S134" s="7">
        <f t="shared" ref="S134:W134" si="1126">R134/AT134-1</f>
        <v>-2.5502163055340001E-2</v>
      </c>
      <c r="T134" s="6">
        <f t="shared" si="1125"/>
        <v>4306.1099305152902</v>
      </c>
      <c r="U134" s="7">
        <f t="shared" si="1126"/>
        <v>-5.9320778615709203E-2</v>
      </c>
      <c r="V134" s="6">
        <f t="shared" si="1125"/>
        <v>4692.3147799647204</v>
      </c>
      <c r="W134" s="7">
        <f t="shared" si="1126"/>
        <v>-1.4307173664897799E-2</v>
      </c>
      <c r="X134" s="6">
        <f t="shared" ref="X134:AB134" si="1127">X135+X136+X137+X138</f>
        <v>4988.9793965361496</v>
      </c>
      <c r="Y134" s="7">
        <f t="shared" ref="Y134:AC134" si="1128">X134/AZ134-1</f>
        <v>-1.6139046819678E-2</v>
      </c>
      <c r="Z134" s="6">
        <f t="shared" si="1127"/>
        <v>4242.1660699649801</v>
      </c>
      <c r="AA134" s="7">
        <f t="shared" si="1128"/>
        <v>-0.17404975918427701</v>
      </c>
      <c r="AB134" s="6">
        <f t="shared" si="1127"/>
        <v>4177.5319634419102</v>
      </c>
      <c r="AC134" s="7">
        <f t="shared" si="1128"/>
        <v>-0.113917554660366</v>
      </c>
      <c r="AD134" s="6">
        <f t="shared" ref="AD134:AH134" si="1129">AD135+AD136+AD137+AD138</f>
        <v>4306.9241862266599</v>
      </c>
      <c r="AE134" s="7">
        <f t="shared" ref="AE134:AI134" si="1130">AD134/BF134-1</f>
        <v>-0.12617007439501199</v>
      </c>
      <c r="AF134" s="6">
        <f t="shared" si="1129"/>
        <v>4297.6512783625403</v>
      </c>
      <c r="AG134" s="7">
        <f t="shared" si="1130"/>
        <v>-0.137893323516456</v>
      </c>
      <c r="AH134" s="6">
        <f t="shared" si="1129"/>
        <v>4504.1587022151998</v>
      </c>
      <c r="AI134" s="7">
        <f t="shared" si="1130"/>
        <v>-6.6724569133333703E-2</v>
      </c>
      <c r="AJ134" s="6">
        <f t="shared" ref="AJ134:AN134" si="1131">AJ135+AJ136+AJ137+AJ138</f>
        <v>4509.9608557522297</v>
      </c>
      <c r="AK134" s="7">
        <f t="shared" ref="AK134:AO134" si="1132">AJ134/BL134-1</f>
        <v>-0.220123828424412</v>
      </c>
      <c r="AL134" s="6">
        <f t="shared" si="1131"/>
        <v>4250.9956621014398</v>
      </c>
      <c r="AM134" s="7">
        <f t="shared" si="1132"/>
        <v>-0.17312128410675801</v>
      </c>
      <c r="AN134" s="6">
        <f t="shared" si="1131"/>
        <v>3936.8860451953401</v>
      </c>
      <c r="AO134" s="7">
        <f t="shared" si="1132"/>
        <v>-0.12699617327146701</v>
      </c>
      <c r="AP134" s="6">
        <f t="shared" si="794"/>
        <v>52705.627110861598</v>
      </c>
      <c r="AQ134" s="7">
        <f t="shared" si="795"/>
        <v>-0.107329806508137</v>
      </c>
      <c r="AR134" s="33"/>
      <c r="AS134" s="34">
        <f t="shared" si="796"/>
        <v>54533.078670725503</v>
      </c>
      <c r="AT134" s="34">
        <f t="shared" ref="AT134:AX134" si="1133">AT135+AT136+AT137+AT138</f>
        <v>4609.50047325781</v>
      </c>
      <c r="AU134" s="33"/>
      <c r="AV134" s="34">
        <f t="shared" si="1133"/>
        <v>4577.6603039859601</v>
      </c>
      <c r="AW134" s="33"/>
      <c r="AX134" s="34">
        <f t="shared" si="1133"/>
        <v>4760.4229782326602</v>
      </c>
      <c r="AY134" s="33"/>
      <c r="AZ134" s="34">
        <f t="shared" ref="AZ134:BD134" si="1134">AZ135+AZ136+AZ137+AZ138</f>
        <v>5070.8175585272602</v>
      </c>
      <c r="BA134" s="33"/>
      <c r="BB134" s="34">
        <f t="shared" si="1134"/>
        <v>5136.1036783224899</v>
      </c>
      <c r="BC134" s="33"/>
      <c r="BD134" s="34">
        <f t="shared" si="1134"/>
        <v>4714.6086522915703</v>
      </c>
      <c r="BE134" s="33"/>
      <c r="BF134" s="34">
        <f t="shared" ref="BF134:BJ134" si="1135">BF135+BF136+BF137+BF138</f>
        <v>4928.7899853564804</v>
      </c>
      <c r="BG134" s="33"/>
      <c r="BH134" s="34">
        <f t="shared" si="1135"/>
        <v>4985.0574129552897</v>
      </c>
      <c r="BI134" s="33"/>
      <c r="BJ134" s="34">
        <f t="shared" si="1135"/>
        <v>4826.1837323120199</v>
      </c>
      <c r="BK134" s="33"/>
      <c r="BL134" s="34">
        <f t="shared" ref="BL134:BP134" si="1136">BL135+BL136+BL137+BL138</f>
        <v>5782.9191609236204</v>
      </c>
      <c r="BM134" s="33"/>
      <c r="BN134" s="34">
        <f t="shared" si="1136"/>
        <v>5141.01473456028</v>
      </c>
      <c r="BO134" s="33"/>
      <c r="BP134" s="34">
        <f t="shared" si="1136"/>
        <v>4509.5862408167204</v>
      </c>
      <c r="BQ134" s="33"/>
      <c r="BR134" s="34">
        <f t="shared" si="813"/>
        <v>59042.664911542197</v>
      </c>
      <c r="BS134" s="33"/>
      <c r="BT134" s="35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</row>
    <row r="135" spans="1:85" ht="28.8">
      <c r="A135" s="468"/>
      <c r="B135" s="30" t="s">
        <v>2784</v>
      </c>
      <c r="C135" s="38">
        <f>[1]班线包车!C29</f>
        <v>2914.7384999999999</v>
      </c>
      <c r="D135" s="7">
        <f t="shared" ref="D135:H135" si="1137">C135/R135-1</f>
        <v>-0.28858516574072302</v>
      </c>
      <c r="E135" s="38">
        <f>[1]班线包车!E29</f>
        <v>3370.7937179999999</v>
      </c>
      <c r="F135" s="7">
        <f t="shared" si="1137"/>
        <v>-0.146439565856293</v>
      </c>
      <c r="G135" s="38">
        <f>[1]班线包车!G29</f>
        <v>3406.8324729999999</v>
      </c>
      <c r="H135" s="7">
        <f t="shared" si="1137"/>
        <v>-0.19946707004356701</v>
      </c>
      <c r="I135" s="38">
        <f>[1]班线包车!I29</f>
        <v>3476.813709</v>
      </c>
      <c r="J135" s="7">
        <f t="shared" ref="J135:N135" si="1138">I135/X135-1</f>
        <v>-0.237051830282796</v>
      </c>
      <c r="K135" s="38">
        <f>[1]班线包车!K29</f>
        <v>3514.4467949999998</v>
      </c>
      <c r="L135" s="7">
        <f t="shared" si="1138"/>
        <v>-7.7526896029840905E-2</v>
      </c>
      <c r="M135" s="38">
        <f>[1]班线包车!M29</f>
        <v>3038.7602750000001</v>
      </c>
      <c r="N135" s="7">
        <f t="shared" si="1138"/>
        <v>-0.192301246176285</v>
      </c>
      <c r="O135" s="31">
        <f t="shared" si="783"/>
        <v>19722.385470000001</v>
      </c>
      <c r="P135" s="32">
        <f t="shared" si="784"/>
        <v>-0.19273232822681899</v>
      </c>
      <c r="Q135" s="6">
        <f t="shared" si="785"/>
        <v>20668.791300000001</v>
      </c>
      <c r="R135" s="38">
        <f>[1]班线包车!R29</f>
        <v>4097.1010999999999</v>
      </c>
      <c r="S135" s="7">
        <f t="shared" ref="S135:W135" si="1139">R135/AT135-1</f>
        <v>-2.819078518468E-2</v>
      </c>
      <c r="T135" s="38">
        <f>[1]班线包车!T29</f>
        <v>3949.0979000000002</v>
      </c>
      <c r="U135" s="7">
        <f t="shared" si="1139"/>
        <v>-7.2058629778265604E-2</v>
      </c>
      <c r="V135" s="38">
        <f>[1]班线包车!V29</f>
        <v>4255.7056000000002</v>
      </c>
      <c r="W135" s="7">
        <f t="shared" si="1139"/>
        <v>-2.85273636045149E-2</v>
      </c>
      <c r="X135" s="38">
        <f>[1]班线包车!X29</f>
        <v>4557.0771999999997</v>
      </c>
      <c r="Y135" s="7">
        <f t="shared" ref="Y135:AC135" si="1140">X135/AZ135-1</f>
        <v>-3.7394753140401603E-2</v>
      </c>
      <c r="Z135" s="38">
        <f>[1]班线包车!Z29</f>
        <v>3809.8094999999998</v>
      </c>
      <c r="AA135" s="7">
        <f t="shared" si="1140"/>
        <v>-0.20312199783163001</v>
      </c>
      <c r="AB135" s="38">
        <f>[1]班线包车!AB29</f>
        <v>3762.2446</v>
      </c>
      <c r="AC135" s="7">
        <f t="shared" si="1140"/>
        <v>-0.13503487718650101</v>
      </c>
      <c r="AD135" s="38">
        <f>[1]班线包车!AD29</f>
        <v>3863.2013999999999</v>
      </c>
      <c r="AE135" s="7">
        <f t="shared" ref="AE135:AI135" si="1141">AD135/BF135-1</f>
        <v>-0.14706622304647299</v>
      </c>
      <c r="AF135" s="38">
        <f>[1]班线包车!AF29</f>
        <v>3833.8786</v>
      </c>
      <c r="AG135" s="7">
        <f t="shared" si="1141"/>
        <v>-0.166638459579142</v>
      </c>
      <c r="AH135" s="38">
        <f>[1]班线包车!AH29</f>
        <v>4060.2669999999998</v>
      </c>
      <c r="AI135" s="7">
        <f t="shared" si="1141"/>
        <v>-8.6912910960275799E-2</v>
      </c>
      <c r="AJ135" s="38">
        <f>[1]班线包车!AJ29</f>
        <v>3956.2874409999999</v>
      </c>
      <c r="AK135" s="7">
        <f t="shared" ref="AK135:AO135" si="1142">AJ135/BL135-1</f>
        <v>-0.26487076127563303</v>
      </c>
      <c r="AL135" s="38">
        <f>[1]班线包车!AL29</f>
        <v>3699.5320919999999</v>
      </c>
      <c r="AM135" s="7">
        <f t="shared" si="1142"/>
        <v>-0.220925584181761</v>
      </c>
      <c r="AN135" s="38">
        <f>[1]班线包车!AN29</f>
        <v>3376.6286</v>
      </c>
      <c r="AO135" s="7">
        <f t="shared" si="1142"/>
        <v>-0.173149634332527</v>
      </c>
      <c r="AP135" s="6">
        <f t="shared" si="794"/>
        <v>47220.831033000002</v>
      </c>
      <c r="AQ135" s="7">
        <f t="shared" si="795"/>
        <v>-0.133684640600996</v>
      </c>
      <c r="AR135" s="33"/>
      <c r="AS135" s="34">
        <f t="shared" si="796"/>
        <v>50423.945299999999</v>
      </c>
      <c r="AT135" s="39">
        <v>4215.9521000000004</v>
      </c>
      <c r="AU135" s="7"/>
      <c r="AV135" s="6">
        <v>4255.7623000000003</v>
      </c>
      <c r="AW135" s="7"/>
      <c r="AX135" s="38">
        <v>4380.6746999999996</v>
      </c>
      <c r="AY135" s="7"/>
      <c r="AZ135" s="39">
        <v>4734.1080000000002</v>
      </c>
      <c r="BA135" s="7"/>
      <c r="BB135" s="39">
        <v>4780.9193999999998</v>
      </c>
      <c r="BC135" s="7"/>
      <c r="BD135" s="39">
        <v>4349.5910999999996</v>
      </c>
      <c r="BE135" s="7"/>
      <c r="BF135" s="39">
        <v>4529.3099000000002</v>
      </c>
      <c r="BG135" s="7"/>
      <c r="BH135" s="39">
        <v>4600.4985999999999</v>
      </c>
      <c r="BI135" s="7"/>
      <c r="BJ135" s="39">
        <v>4446.7466999999997</v>
      </c>
      <c r="BK135" s="7"/>
      <c r="BL135" s="39">
        <v>5381.7577000000001</v>
      </c>
      <c r="BM135" s="7"/>
      <c r="BN135" s="39">
        <v>4748.6247999999996</v>
      </c>
      <c r="BO135" s="7"/>
      <c r="BP135" s="39">
        <v>4083.7239</v>
      </c>
      <c r="BQ135" s="7"/>
      <c r="BR135" s="6">
        <f t="shared" si="813"/>
        <v>54507.669199999997</v>
      </c>
      <c r="BS135" s="7"/>
      <c r="BT135" s="36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6"/>
    </row>
    <row r="136" spans="1:85" ht="28.8">
      <c r="A136" s="468"/>
      <c r="B136" s="30" t="s">
        <v>2785</v>
      </c>
      <c r="C136" s="38">
        <f>[1]公交!C34-[1]公交!C36</f>
        <v>83.2800000000002</v>
      </c>
      <c r="D136" s="7">
        <f t="shared" ref="D136:H136" si="1143">C136/R136-1</f>
        <v>29.8444444444414</v>
      </c>
      <c r="E136" s="38">
        <f>[1]公交!E34-[1]公交!E36</f>
        <v>81.839999999999705</v>
      </c>
      <c r="F136" s="7">
        <f t="shared" si="1143"/>
        <v>31.999999999999599</v>
      </c>
      <c r="G136" s="38">
        <f>[1]公交!G34-[1]公交!G36</f>
        <v>82.2800000000002</v>
      </c>
      <c r="H136" s="7">
        <f t="shared" si="1143"/>
        <v>0.23747932019853299</v>
      </c>
      <c r="I136" s="38">
        <f>[1]公交!I34-[1]公交!I36</f>
        <v>81.300000000000196</v>
      </c>
      <c r="J136" s="7">
        <f t="shared" ref="J136:N136" si="1144">I136/X136-1</f>
        <v>0.237819732034111</v>
      </c>
      <c r="K136" s="38">
        <f>[1]公交!K34-[1]公交!K36</f>
        <v>78.690000000000097</v>
      </c>
      <c r="L136" s="7">
        <f t="shared" si="1144"/>
        <v>0.20009150526155001</v>
      </c>
      <c r="M136" s="38">
        <f>[1]公交!M34-[1]公交!M36</f>
        <v>78.559999999999903</v>
      </c>
      <c r="N136" s="7">
        <f t="shared" si="1144"/>
        <v>0.18170878459687001</v>
      </c>
      <c r="O136" s="31">
        <f t="shared" si="783"/>
        <v>485.95</v>
      </c>
      <c r="P136" s="32">
        <f t="shared" si="784"/>
        <v>0.80382331106161897</v>
      </c>
      <c r="Q136" s="6">
        <f t="shared" si="785"/>
        <v>202.92</v>
      </c>
      <c r="R136" s="38">
        <f>[1]公交!R34-[1]公交!R36</f>
        <v>2.7000000000002702</v>
      </c>
      <c r="S136" s="7">
        <f t="shared" ref="S136:W136" si="1145">R136/AT136-1</f>
        <v>1.0930232558142301</v>
      </c>
      <c r="T136" s="38">
        <f>[1]公交!T34-[1]公交!T36</f>
        <v>2.48000000000002</v>
      </c>
      <c r="U136" s="7">
        <f t="shared" si="1145"/>
        <v>1.0666666666662199</v>
      </c>
      <c r="V136" s="38">
        <f>[1]公交!V34-[1]公交!V36</f>
        <v>66.489999999999796</v>
      </c>
      <c r="W136" s="7">
        <f t="shared" si="1145"/>
        <v>33.811518324609899</v>
      </c>
      <c r="X136" s="38">
        <f>[1]公交!X34-[1]公交!X36</f>
        <v>65.679999999999794</v>
      </c>
      <c r="Y136" s="7">
        <f t="shared" ref="Y136:AC136" si="1146">X136/AZ136-1</f>
        <v>27.5565217391337</v>
      </c>
      <c r="Z136" s="38">
        <f>[1]公交!Z34-[1]公交!Z36</f>
        <v>65.570000000000206</v>
      </c>
      <c r="AA136" s="7">
        <f t="shared" si="1146"/>
        <v>23.5580524344563</v>
      </c>
      <c r="AB136" s="38">
        <f>[1]公交!AB34-[1]公交!AB36</f>
        <v>66.48</v>
      </c>
      <c r="AC136" s="7">
        <f t="shared" si="1146"/>
        <v>23.7137546468397</v>
      </c>
      <c r="AD136" s="38">
        <f>[1]公交!AD34-[1]公交!AD36</f>
        <v>63.110000000000099</v>
      </c>
      <c r="AE136" s="7">
        <f t="shared" ref="AE136:AI136" si="1147">AD136/BF136-1</f>
        <v>26.320346320346999</v>
      </c>
      <c r="AF136" s="38">
        <f>[1]公交!AF34-[1]公交!AF36</f>
        <v>65.290000000000006</v>
      </c>
      <c r="AG136" s="7">
        <f t="shared" si="1147"/>
        <v>23.919847328240898</v>
      </c>
      <c r="AH136" s="38">
        <f>[1]公交!AH34-[1]公交!AH36</f>
        <v>78.400000000000105</v>
      </c>
      <c r="AI136" s="7">
        <f t="shared" si="1147"/>
        <v>29.988142292493201</v>
      </c>
      <c r="AJ136" s="38">
        <f>[1]公交!AJ34-[1]公交!AJ36</f>
        <v>87.170000000000101</v>
      </c>
      <c r="AK136" s="7">
        <f t="shared" ref="AK136:AO136" si="1148">AJ136/BL136-1</f>
        <v>33.050781250000703</v>
      </c>
      <c r="AL136" s="38">
        <f>[1]公交!AL34-[1]公交!AL36</f>
        <v>79.490000000000194</v>
      </c>
      <c r="AM136" s="7">
        <f t="shared" si="1148"/>
        <v>30.923694779119401</v>
      </c>
      <c r="AN136" s="38">
        <f>[1]公交!AN34-[1]公交!AN36</f>
        <v>87.340000000000103</v>
      </c>
      <c r="AO136" s="7">
        <f t="shared" si="1148"/>
        <v>32.5923076923089</v>
      </c>
      <c r="AP136" s="6">
        <f t="shared" si="794"/>
        <v>730.20000000000095</v>
      </c>
      <c r="AQ136" s="7">
        <f t="shared" si="795"/>
        <v>25.875230033125199</v>
      </c>
      <c r="AR136" s="33"/>
      <c r="AS136" s="34">
        <f t="shared" si="796"/>
        <v>24.569999999999698</v>
      </c>
      <c r="AT136" s="6">
        <v>1.2899999999999601</v>
      </c>
      <c r="AU136" s="7"/>
      <c r="AV136" s="6">
        <v>1.20000000000027</v>
      </c>
      <c r="AW136" s="7"/>
      <c r="AX136" s="6">
        <v>1.90999999999985</v>
      </c>
      <c r="AY136" s="7"/>
      <c r="AZ136" s="6">
        <v>2.2999999999997298</v>
      </c>
      <c r="BA136" s="7"/>
      <c r="BB136" s="6">
        <v>2.6700000000000701</v>
      </c>
      <c r="BC136" s="7"/>
      <c r="BD136" s="6">
        <v>2.6900000000000501</v>
      </c>
      <c r="BE136" s="7"/>
      <c r="BF136" s="6">
        <v>2.3099999999999499</v>
      </c>
      <c r="BG136" s="7"/>
      <c r="BH136" s="6">
        <v>2.62000000000035</v>
      </c>
      <c r="BI136" s="7"/>
      <c r="BJ136" s="6">
        <v>2.5299999999997498</v>
      </c>
      <c r="BK136" s="7"/>
      <c r="BL136" s="6">
        <v>2.5599999999999499</v>
      </c>
      <c r="BM136" s="7"/>
      <c r="BN136" s="6">
        <v>2.4899999999997799</v>
      </c>
      <c r="BO136" s="7"/>
      <c r="BP136" s="6">
        <v>2.5999999999999099</v>
      </c>
      <c r="BQ136" s="7"/>
      <c r="BR136" s="6">
        <f t="shared" si="813"/>
        <v>27.1699999999996</v>
      </c>
      <c r="BS136" s="7"/>
      <c r="BT136" s="36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6"/>
    </row>
    <row r="137" spans="1:85" ht="28.8">
      <c r="A137" s="469"/>
      <c r="B137" s="30" t="s">
        <v>2786</v>
      </c>
      <c r="C137" s="38">
        <f>[1]出租!C34-[1]出租!C36</f>
        <v>271.45999999999998</v>
      </c>
      <c r="D137" s="7">
        <f t="shared" ref="D137:H137" si="1149">C137/R137-1</f>
        <v>-0.164558520296679</v>
      </c>
      <c r="E137" s="38">
        <f>[1]出租!E34-[1]出租!E36</f>
        <v>287.08999999999997</v>
      </c>
      <c r="F137" s="7">
        <f t="shared" si="1149"/>
        <v>8.3948015454860005E-3</v>
      </c>
      <c r="G137" s="38">
        <f>[1]出租!G34-[1]出租!G36</f>
        <v>269.54000000000002</v>
      </c>
      <c r="H137" s="7">
        <f t="shared" si="1149"/>
        <v>-5.9492655012386902E-2</v>
      </c>
      <c r="I137" s="38">
        <f>[1]出租!I34-[1]出租!I36</f>
        <v>253.35</v>
      </c>
      <c r="J137" s="7">
        <f t="shared" ref="J137:N137" si="1150">I137/X137-1</f>
        <v>-7.5870873609338599E-2</v>
      </c>
      <c r="K137" s="38">
        <f>[1]出租!K34-[1]出租!K36</f>
        <v>263.01</v>
      </c>
      <c r="L137" s="7">
        <f t="shared" si="1150"/>
        <v>-1.3095684803001899E-2</v>
      </c>
      <c r="M137" s="38">
        <f>[1]出租!M34-[1]出租!M36</f>
        <v>242.95</v>
      </c>
      <c r="N137" s="7">
        <f t="shared" si="1150"/>
        <v>-4.3654542591717499E-2</v>
      </c>
      <c r="O137" s="31">
        <f t="shared" si="783"/>
        <v>1587.4</v>
      </c>
      <c r="P137" s="32">
        <f t="shared" si="784"/>
        <v>-6.1215558486258898E-2</v>
      </c>
      <c r="Q137" s="6">
        <f t="shared" si="785"/>
        <v>1436.87</v>
      </c>
      <c r="R137" s="38">
        <f>[1]出租!R34-[1]出租!R36</f>
        <v>324.93</v>
      </c>
      <c r="S137" s="7">
        <f t="shared" ref="S137:W137" si="1151">R137/AT137-1</f>
        <v>0.17024418353381801</v>
      </c>
      <c r="T137" s="38">
        <f>[1]出租!T34-[1]出租!T36</f>
        <v>284.7</v>
      </c>
      <c r="U137" s="7">
        <f t="shared" si="1151"/>
        <v>7.4218013055126195E-2</v>
      </c>
      <c r="V137" s="38">
        <f>[1]出租!V34-[1]出租!V36</f>
        <v>286.58999999999997</v>
      </c>
      <c r="W137" s="7">
        <f t="shared" si="1151"/>
        <v>2.7992581965774498E-3</v>
      </c>
      <c r="X137" s="38">
        <f>[1]出租!X34-[1]出租!X36</f>
        <v>274.14999999999998</v>
      </c>
      <c r="Y137" s="7">
        <f t="shared" ref="Y137:AC137" si="1152">X137/AZ137-1</f>
        <v>0.18602638979017999</v>
      </c>
      <c r="Z137" s="38">
        <f>[1]出租!Z34-[1]出租!Z36</f>
        <v>266.5</v>
      </c>
      <c r="AA137" s="7">
        <f t="shared" si="1152"/>
        <v>6.4467167279117901E-2</v>
      </c>
      <c r="AB137" s="38">
        <f>[1]出租!AB34-[1]出租!AB36</f>
        <v>254.04</v>
      </c>
      <c r="AC137" s="7">
        <f t="shared" si="1152"/>
        <v>-7.7727355236885204E-2</v>
      </c>
      <c r="AD137" s="38">
        <f>[1]出租!AD34-[1]出租!AD36</f>
        <v>269.39</v>
      </c>
      <c r="AE137" s="7">
        <f t="shared" ref="AE137:AI137" si="1153">AD137/BF137-1</f>
        <v>-6.6627399348624203E-2</v>
      </c>
      <c r="AF137" s="38">
        <f>[1]出租!AF34-[1]出租!AF36</f>
        <v>278.18</v>
      </c>
      <c r="AG137" s="7">
        <f t="shared" si="1153"/>
        <v>1.16740008000875E-2</v>
      </c>
      <c r="AH137" s="38">
        <f>[1]出租!AH34-[1]出租!AH36</f>
        <v>254.19</v>
      </c>
      <c r="AI137" s="7">
        <f t="shared" si="1153"/>
        <v>-5.9426456984273603E-2</v>
      </c>
      <c r="AJ137" s="38">
        <f>[1]出租!AJ34-[1]出租!AJ36</f>
        <v>281.83</v>
      </c>
      <c r="AK137" s="7">
        <f t="shared" ref="AK137:AO137" si="1154">AJ137/BL137-1</f>
        <v>-5.7503704226348198E-3</v>
      </c>
      <c r="AL137" s="38">
        <f>[1]出租!AL34-[1]出租!AL36</f>
        <v>265.57</v>
      </c>
      <c r="AM137" s="7">
        <f t="shared" si="1154"/>
        <v>-7.6230335189271196E-3</v>
      </c>
      <c r="AN137" s="38">
        <f>[1]出租!AN34-[1]出租!AN36</f>
        <v>281.75</v>
      </c>
      <c r="AO137" s="7">
        <f t="shared" si="1154"/>
        <v>-1.6751003315302802E-2</v>
      </c>
      <c r="AP137" s="6">
        <f t="shared" si="794"/>
        <v>3321.82</v>
      </c>
      <c r="AQ137" s="7">
        <f t="shared" si="795"/>
        <v>1.99330651846845E-2</v>
      </c>
      <c r="AR137" s="33"/>
      <c r="AS137" s="34">
        <f t="shared" si="796"/>
        <v>2970.35</v>
      </c>
      <c r="AT137" s="6">
        <v>277.66000000000003</v>
      </c>
      <c r="AU137" s="7"/>
      <c r="AV137" s="6">
        <v>265.02999999999997</v>
      </c>
      <c r="AW137" s="7"/>
      <c r="AX137" s="6">
        <v>285.79000000000002</v>
      </c>
      <c r="AY137" s="7"/>
      <c r="AZ137" s="6">
        <v>231.15</v>
      </c>
      <c r="BA137" s="7"/>
      <c r="BB137" s="6">
        <v>250.36</v>
      </c>
      <c r="BC137" s="7"/>
      <c r="BD137" s="6">
        <v>275.45</v>
      </c>
      <c r="BE137" s="7"/>
      <c r="BF137" s="6">
        <v>288.62</v>
      </c>
      <c r="BG137" s="7"/>
      <c r="BH137" s="6">
        <v>274.97000000000003</v>
      </c>
      <c r="BI137" s="7"/>
      <c r="BJ137" s="6">
        <v>270.25</v>
      </c>
      <c r="BK137" s="7"/>
      <c r="BL137" s="6">
        <v>283.45999999999998</v>
      </c>
      <c r="BM137" s="7"/>
      <c r="BN137" s="6">
        <v>267.61</v>
      </c>
      <c r="BO137" s="7"/>
      <c r="BP137" s="6">
        <v>286.55</v>
      </c>
      <c r="BQ137" s="7"/>
      <c r="BR137" s="6">
        <f t="shared" si="813"/>
        <v>3256.9</v>
      </c>
      <c r="BS137" s="7"/>
      <c r="BT137" s="36"/>
      <c r="BU137" s="42"/>
      <c r="BV137" s="42"/>
      <c r="BW137" s="42"/>
      <c r="BX137" s="42"/>
      <c r="BY137" s="42"/>
      <c r="BZ137" s="42"/>
      <c r="CA137" s="8"/>
      <c r="CB137" s="42"/>
      <c r="CC137" s="8"/>
      <c r="CD137" s="8"/>
      <c r="CE137" s="8"/>
      <c r="CF137" s="8"/>
      <c r="CG137" s="6"/>
    </row>
    <row r="138" spans="1:85" ht="28.8">
      <c r="A138" s="471"/>
      <c r="B138" s="30" t="s">
        <v>2787</v>
      </c>
      <c r="C138" s="6">
        <f>[1]网约车!C34-[1]网约车!C36</f>
        <v>202.011308669887</v>
      </c>
      <c r="D138" s="7">
        <f t="shared" ref="D138:H138" si="1155">C138/R138-1</f>
        <v>2.0053540943781298</v>
      </c>
      <c r="E138" s="6">
        <f>[1]网约车!E34-[1]网约车!E36</f>
        <v>165.366786233547</v>
      </c>
      <c r="F138" s="7">
        <f t="shared" si="1155"/>
        <v>1.36806498412425</v>
      </c>
      <c r="G138" s="6">
        <f>[1]网约车!G34-[1]网约车!G36</f>
        <v>180.737953165373</v>
      </c>
      <c r="H138" s="7">
        <f t="shared" si="1155"/>
        <v>1.1637702326506201</v>
      </c>
      <c r="I138" s="6">
        <f>[1]网约车!I34-[1]网约车!I36</f>
        <v>179.86730493484001</v>
      </c>
      <c r="J138" s="7">
        <f t="shared" ref="J138:N138" si="1156">I138/X138-1</f>
        <v>0.95354636580463403</v>
      </c>
      <c r="K138" s="6">
        <f>[1]网约车!K34-[1]网约车!K36</f>
        <v>185.63012535316199</v>
      </c>
      <c r="L138" s="7">
        <f t="shared" si="1156"/>
        <v>0.85099685249957502</v>
      </c>
      <c r="M138" s="6">
        <f>[1]网约车!M34-[1]网约车!M36</f>
        <v>187.93076209345099</v>
      </c>
      <c r="N138" s="7">
        <f t="shared" si="1156"/>
        <v>0.98307471336004704</v>
      </c>
      <c r="O138" s="31">
        <f t="shared" si="783"/>
        <v>1101.5442404502601</v>
      </c>
      <c r="P138" s="32">
        <f t="shared" si="784"/>
        <v>1.1696563289394</v>
      </c>
      <c r="Q138" s="6">
        <f t="shared" si="785"/>
        <v>412.93711756625697</v>
      </c>
      <c r="R138" s="6">
        <f>[1]网约车!R34-[1]网约车!R36</f>
        <v>67.217140585121996</v>
      </c>
      <c r="S138" s="7">
        <f t="shared" ref="S138:W138" si="1157">R138/AT138-1</f>
        <v>-0.41345467065309799</v>
      </c>
      <c r="T138" s="6">
        <f>[1]网约车!T34-[1]网约车!T36</f>
        <v>69.832030515287002</v>
      </c>
      <c r="U138" s="7">
        <f t="shared" si="1157"/>
        <v>0.25443747781762299</v>
      </c>
      <c r="V138" s="6">
        <f>[1]网约车!V34-[1]网约车!V36</f>
        <v>83.529179964717997</v>
      </c>
      <c r="W138" s="7">
        <f t="shared" si="1157"/>
        <v>-9.2550327192566603E-2</v>
      </c>
      <c r="X138" s="6">
        <f>[1]网约车!X34-[1]网约车!X36</f>
        <v>92.072196536147004</v>
      </c>
      <c r="Y138" s="7">
        <f t="shared" ref="Y138:AC138" si="1158">X138/AZ138-1</f>
        <v>-0.108342144307765</v>
      </c>
      <c r="Z138" s="6">
        <f>[1]网约车!Z34-[1]网约车!Z36</f>
        <v>100.286569964983</v>
      </c>
      <c r="AA138" s="7">
        <f t="shared" si="1158"/>
        <v>-1.8283212295962602E-2</v>
      </c>
      <c r="AB138" s="6">
        <f>[1]网约车!AB34-[1]网约车!AB36</f>
        <v>94.767363441908998</v>
      </c>
      <c r="AC138" s="7">
        <f t="shared" si="1158"/>
        <v>9.0815302022533295E-2</v>
      </c>
      <c r="AD138" s="6">
        <f>[1]网约车!AD34-[1]网约车!AD36</f>
        <v>111.222786226664</v>
      </c>
      <c r="AE138" s="7">
        <f t="shared" ref="AE138:AI138" si="1159">AD138/BF138-1</f>
        <v>2.46218219120495E-2</v>
      </c>
      <c r="AF138" s="6">
        <f>[1]网约车!AF34-[1]网约车!AF36</f>
        <v>120.302678362538</v>
      </c>
      <c r="AG138" s="7">
        <f t="shared" si="1159"/>
        <v>0.124651896556242</v>
      </c>
      <c r="AH138" s="6">
        <f>[1]网约车!AH34-[1]网约车!AH36</f>
        <v>111.30170221519801</v>
      </c>
      <c r="AI138" s="7">
        <f t="shared" si="1159"/>
        <v>4.3547713662125398E-2</v>
      </c>
      <c r="AJ138" s="6">
        <f>[1]网约车!AJ34-[1]网约车!AJ36</f>
        <v>184.67341475222699</v>
      </c>
      <c r="AK138" s="7">
        <f t="shared" ref="AK138:AO138" si="1160">AJ138/BL138-1</f>
        <v>0.603882852196308</v>
      </c>
      <c r="AL138" s="6">
        <f>[1]网约车!AL34-[1]网约车!AL36</f>
        <v>206.403570101442</v>
      </c>
      <c r="AM138" s="7">
        <f t="shared" si="1160"/>
        <v>0.687821412642033</v>
      </c>
      <c r="AN138" s="6">
        <f>[1]网约车!AN34-[1]网约车!AN36</f>
        <v>191.167445195341</v>
      </c>
      <c r="AO138" s="7">
        <f t="shared" si="1160"/>
        <v>0.398318864656248</v>
      </c>
      <c r="AP138" s="6">
        <f t="shared" si="794"/>
        <v>1432.77607786158</v>
      </c>
      <c r="AQ138" s="7">
        <f t="shared" si="795"/>
        <v>0.14537263455493199</v>
      </c>
      <c r="AR138" s="33"/>
      <c r="AS138" s="34">
        <f t="shared" si="796"/>
        <v>1114.21337072546</v>
      </c>
      <c r="AT138" s="6">
        <v>114.59837325781101</v>
      </c>
      <c r="AU138" s="7"/>
      <c r="AV138" s="6">
        <v>55.6680039859584</v>
      </c>
      <c r="AW138" s="7"/>
      <c r="AX138" s="6">
        <v>92.048278232663407</v>
      </c>
      <c r="AY138" s="7"/>
      <c r="AZ138" s="6">
        <v>103.25955852726401</v>
      </c>
      <c r="BA138" s="7"/>
      <c r="BB138" s="6">
        <v>102.15427832249399</v>
      </c>
      <c r="BC138" s="7"/>
      <c r="BD138" s="6">
        <v>86.877552291571504</v>
      </c>
      <c r="BE138" s="7"/>
      <c r="BF138" s="6">
        <v>108.550085356479</v>
      </c>
      <c r="BG138" s="7"/>
      <c r="BH138" s="6">
        <v>106.968812955291</v>
      </c>
      <c r="BI138" s="7"/>
      <c r="BJ138" s="6">
        <v>106.657032312022</v>
      </c>
      <c r="BK138" s="7"/>
      <c r="BL138" s="6">
        <v>115.141460923621</v>
      </c>
      <c r="BM138" s="7"/>
      <c r="BN138" s="6">
        <v>122.289934560285</v>
      </c>
      <c r="BO138" s="7"/>
      <c r="BP138" s="6">
        <v>136.712340816725</v>
      </c>
      <c r="BQ138" s="7"/>
      <c r="BR138" s="6">
        <f t="shared" si="813"/>
        <v>1250.9257115421899</v>
      </c>
      <c r="BS138" s="7"/>
      <c r="BT138" s="36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6"/>
    </row>
    <row r="139" spans="1:85" s="24" customFormat="1" ht="28.8">
      <c r="A139" s="472" t="s">
        <v>2637</v>
      </c>
      <c r="B139" s="30" t="s">
        <v>2783</v>
      </c>
      <c r="C139" s="6">
        <f t="shared" ref="C139:G139" si="1161">C140+C141+C142+C143</f>
        <v>7249.6040517983001</v>
      </c>
      <c r="D139" s="7">
        <f t="shared" ref="D139:H139" si="1162">C139/R139-1</f>
        <v>7.4969496942367098E-2</v>
      </c>
      <c r="E139" s="6">
        <f t="shared" si="1161"/>
        <v>7308.9877633123897</v>
      </c>
      <c r="F139" s="7">
        <f t="shared" si="1162"/>
        <v>8.5447710573824304E-2</v>
      </c>
      <c r="G139" s="6">
        <f t="shared" si="1161"/>
        <v>7667.8336312861502</v>
      </c>
      <c r="H139" s="7">
        <f t="shared" si="1162"/>
        <v>3.0250987947924898E-2</v>
      </c>
      <c r="I139" s="6">
        <f t="shared" ref="I139:M139" si="1163">I140+I141+I142+I143</f>
        <v>8179.8369247887604</v>
      </c>
      <c r="J139" s="7">
        <f t="shared" ref="J139:N139" si="1164">I139/X139-1</f>
        <v>2.5124396400211201E-2</v>
      </c>
      <c r="K139" s="6">
        <f t="shared" si="1163"/>
        <v>8473.8643334971694</v>
      </c>
      <c r="L139" s="7">
        <f t="shared" si="1164"/>
        <v>-0.14645958688381999</v>
      </c>
      <c r="M139" s="6">
        <f t="shared" si="1163"/>
        <v>9044.9476685631307</v>
      </c>
      <c r="N139" s="7">
        <f t="shared" si="1164"/>
        <v>7.0037425792613503E-2</v>
      </c>
      <c r="O139" s="31">
        <f t="shared" si="783"/>
        <v>47925.074373245901</v>
      </c>
      <c r="P139" s="32">
        <f t="shared" si="784"/>
        <v>1.3633046143393999E-2</v>
      </c>
      <c r="Q139" s="6">
        <f t="shared" si="785"/>
        <v>38827.570714632602</v>
      </c>
      <c r="R139" s="6">
        <f t="shared" ref="R139:V139" si="1165">R140+R141+R142+R143</f>
        <v>6744.0090834381799</v>
      </c>
      <c r="S139" s="7">
        <f t="shared" ref="S139:W139" si="1166">R139/AT139-1</f>
        <v>-3.8118814483099298E-2</v>
      </c>
      <c r="T139" s="6">
        <f t="shared" si="1165"/>
        <v>6733.6157164571996</v>
      </c>
      <c r="U139" s="7">
        <f t="shared" si="1166"/>
        <v>9.1025277760201605E-3</v>
      </c>
      <c r="V139" s="6">
        <f t="shared" si="1165"/>
        <v>7442.6850553757804</v>
      </c>
      <c r="W139" s="7">
        <f t="shared" si="1166"/>
        <v>-2.2455545519482398E-2</v>
      </c>
      <c r="X139" s="6">
        <f t="shared" ref="X139:AB139" si="1167">X140+X141+X142+X143</f>
        <v>7979.3603132583403</v>
      </c>
      <c r="Y139" s="7">
        <f t="shared" ref="Y139:AC139" si="1168">X139/AZ139-1</f>
        <v>-6.7854824529360799E-2</v>
      </c>
      <c r="Z139" s="6">
        <f t="shared" si="1167"/>
        <v>9927.9005461030793</v>
      </c>
      <c r="AA139" s="7">
        <f t="shared" si="1168"/>
        <v>0.201332306483649</v>
      </c>
      <c r="AB139" s="6">
        <f t="shared" si="1167"/>
        <v>8452.9264589630802</v>
      </c>
      <c r="AC139" s="7">
        <f t="shared" si="1168"/>
        <v>0.14630223608762999</v>
      </c>
      <c r="AD139" s="6">
        <f t="shared" ref="AD139:AH139" si="1169">AD140+AD141+AD142+AD143</f>
        <v>7939.2583391833105</v>
      </c>
      <c r="AE139" s="7">
        <f t="shared" ref="AE139:AI139" si="1170">AD139/BF139-1</f>
        <v>9.3088540676410605E-2</v>
      </c>
      <c r="AF139" s="6">
        <f t="shared" si="1169"/>
        <v>7583.2564122308704</v>
      </c>
      <c r="AG139" s="7">
        <f t="shared" si="1170"/>
        <v>0.119526609462344</v>
      </c>
      <c r="AH139" s="6">
        <f t="shared" si="1169"/>
        <v>7752.58267333206</v>
      </c>
      <c r="AI139" s="7">
        <f t="shared" si="1170"/>
        <v>0.1225083946196</v>
      </c>
      <c r="AJ139" s="6">
        <f t="shared" ref="AJ139:AN139" si="1171">AJ140+AJ141+AJ142+AJ143</f>
        <v>8340.6974630057903</v>
      </c>
      <c r="AK139" s="7">
        <f t="shared" ref="AK139:AO139" si="1172">AJ139/BL139-1</f>
        <v>3.36528478648008E-2</v>
      </c>
      <c r="AL139" s="6">
        <f t="shared" si="1171"/>
        <v>8788.6357344753906</v>
      </c>
      <c r="AM139" s="7">
        <f t="shared" si="1172"/>
        <v>0.120720847489762</v>
      </c>
      <c r="AN139" s="6">
        <f t="shared" si="1171"/>
        <v>7580.3841211824902</v>
      </c>
      <c r="AO139" s="7">
        <f t="shared" si="1172"/>
        <v>0.11598272841384299</v>
      </c>
      <c r="AP139" s="6">
        <f t="shared" si="794"/>
        <v>95265.311917005602</v>
      </c>
      <c r="AQ139" s="7">
        <f t="shared" si="795"/>
        <v>6.8678699893734804E-2</v>
      </c>
      <c r="AR139" s="33"/>
      <c r="AS139" s="34">
        <f t="shared" si="796"/>
        <v>82350.516994877195</v>
      </c>
      <c r="AT139" s="34">
        <f t="shared" ref="AT139:AX139" si="1173">AT140+AT141+AT142+AT143</f>
        <v>7011.2703990712198</v>
      </c>
      <c r="AU139" s="33"/>
      <c r="AV139" s="34">
        <f t="shared" si="1173"/>
        <v>6672.8756802319604</v>
      </c>
      <c r="AW139" s="33"/>
      <c r="AX139" s="34">
        <f t="shared" si="1173"/>
        <v>7613.6538049626997</v>
      </c>
      <c r="AY139" s="33"/>
      <c r="AZ139" s="34">
        <f t="shared" ref="AZ139:BD139" si="1174">AZ140+AZ141+AZ142+AZ143</f>
        <v>8560.2119961942299</v>
      </c>
      <c r="BA139" s="33"/>
      <c r="BB139" s="34">
        <f t="shared" si="1174"/>
        <v>8264.0752209207294</v>
      </c>
      <c r="BC139" s="33"/>
      <c r="BD139" s="34">
        <f t="shared" si="1174"/>
        <v>7374.0818022070798</v>
      </c>
      <c r="BE139" s="33"/>
      <c r="BF139" s="34">
        <f t="shared" ref="BF139:BJ139" si="1175">BF140+BF141+BF142+BF143</f>
        <v>7263.1429602861299</v>
      </c>
      <c r="BG139" s="33"/>
      <c r="BH139" s="34">
        <f t="shared" si="1175"/>
        <v>6773.6276638147501</v>
      </c>
      <c r="BI139" s="33"/>
      <c r="BJ139" s="34">
        <f t="shared" si="1175"/>
        <v>6906.4807982654702</v>
      </c>
      <c r="BK139" s="33"/>
      <c r="BL139" s="34">
        <f t="shared" ref="BL139:BP139" si="1176">BL140+BL141+BL142+BL143</f>
        <v>8069.1476642617699</v>
      </c>
      <c r="BM139" s="33"/>
      <c r="BN139" s="34">
        <f t="shared" si="1176"/>
        <v>7841.9490046612</v>
      </c>
      <c r="BO139" s="33"/>
      <c r="BP139" s="34">
        <f t="shared" si="1176"/>
        <v>6792.5640139221196</v>
      </c>
      <c r="BQ139" s="33"/>
      <c r="BR139" s="34">
        <f t="shared" si="813"/>
        <v>89143.081008799403</v>
      </c>
      <c r="BS139" s="33"/>
      <c r="BT139" s="35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</row>
    <row r="140" spans="1:85" ht="28.8">
      <c r="A140" s="468"/>
      <c r="B140" s="30" t="s">
        <v>2784</v>
      </c>
      <c r="C140" s="38">
        <f>[1]班线包车!C33</f>
        <v>2820.2438999999999</v>
      </c>
      <c r="D140" s="7">
        <f t="shared" ref="D140:H140" si="1177">C140/R140-1</f>
        <v>-6.3712011487220305E-2</v>
      </c>
      <c r="E140" s="38">
        <f>[1]班线包车!E33</f>
        <v>2880.7429000000002</v>
      </c>
      <c r="F140" s="7">
        <f t="shared" si="1177"/>
        <v>-5.0174845577403503E-2</v>
      </c>
      <c r="G140" s="38">
        <f>[1]班线包车!G33</f>
        <v>3223.1066000000001</v>
      </c>
      <c r="H140" s="7">
        <f t="shared" si="1177"/>
        <v>-0.132084155701053</v>
      </c>
      <c r="I140" s="38">
        <f>[1]班线包车!I33</f>
        <v>3740.0259000000001</v>
      </c>
      <c r="J140" s="7">
        <f t="shared" ref="J140:N140" si="1178">I140/X140-1</f>
        <v>-0.122717918350702</v>
      </c>
      <c r="K140" s="38">
        <f>[1]班线包车!K33</f>
        <v>3834.7599</v>
      </c>
      <c r="L140" s="7">
        <f t="shared" si="1178"/>
        <v>-0.21366514900348199</v>
      </c>
      <c r="M140" s="38">
        <f>[1]班线包车!M33</f>
        <v>4215.6504999999997</v>
      </c>
      <c r="N140" s="7">
        <f t="shared" si="1178"/>
        <v>9.2405555705563594E-2</v>
      </c>
      <c r="O140" s="31">
        <f t="shared" si="783"/>
        <v>20714.529699999999</v>
      </c>
      <c r="P140" s="32">
        <f t="shared" si="784"/>
        <v>-8.9778931112521304E-2</v>
      </c>
      <c r="Q140" s="6">
        <f t="shared" si="785"/>
        <v>18898.63826</v>
      </c>
      <c r="R140" s="38">
        <f>[1]班线包车!R33</f>
        <v>3012.1543099999999</v>
      </c>
      <c r="S140" s="7">
        <f t="shared" ref="S140:W140" si="1179">R140/AT140-1</f>
        <v>-6.1647764292511099E-2</v>
      </c>
      <c r="T140" s="38">
        <f>[1]班线包车!T33</f>
        <v>3032.9191500000002</v>
      </c>
      <c r="U140" s="7">
        <f t="shared" si="1179"/>
        <v>-7.7802815303152806E-2</v>
      </c>
      <c r="V140" s="38">
        <f>[1]班线包车!V33</f>
        <v>3713.6165000000001</v>
      </c>
      <c r="W140" s="7">
        <f t="shared" si="1179"/>
        <v>-7.67689692729214E-2</v>
      </c>
      <c r="X140" s="38">
        <f>[1]班线包车!X33</f>
        <v>4263.1965</v>
      </c>
      <c r="Y140" s="7">
        <f t="shared" ref="Y140:AC140" si="1180">X140/AZ140-1</f>
        <v>-0.15064172007385801</v>
      </c>
      <c r="Z140" s="38">
        <f>[1]班线包车!Z33</f>
        <v>4876.7518</v>
      </c>
      <c r="AA140" s="7">
        <f t="shared" si="1180"/>
        <v>6.5286303984880306E-2</v>
      </c>
      <c r="AB140" s="38">
        <f>[1]班线包车!AB33</f>
        <v>3859.0526</v>
      </c>
      <c r="AC140" s="7">
        <f t="shared" si="1180"/>
        <v>2.5196783162837501E-2</v>
      </c>
      <c r="AD140" s="38">
        <f>[1]班线包车!AD33</f>
        <v>3570.2202000000002</v>
      </c>
      <c r="AE140" s="7">
        <f t="shared" ref="AE140:AI140" si="1181">AD140/BF140-1</f>
        <v>-3.6777245732700699E-2</v>
      </c>
      <c r="AF140" s="38">
        <f>[1]班线包车!AF33</f>
        <v>3408.0680000000002</v>
      </c>
      <c r="AG140" s="7">
        <f t="shared" si="1181"/>
        <v>-8.9113896928316692E-3</v>
      </c>
      <c r="AH140" s="38">
        <f>[1]班线包车!AH33</f>
        <v>3530.7566000000002</v>
      </c>
      <c r="AI140" s="7">
        <f t="shared" si="1181"/>
        <v>2.0461239236332598E-2</v>
      </c>
      <c r="AJ140" s="38">
        <f>[1]班线包车!AJ33</f>
        <v>3837.5662000000002</v>
      </c>
      <c r="AK140" s="7">
        <f t="shared" ref="AK140:AO140" si="1182">AJ140/BL140-1</f>
        <v>-0.114907271443536</v>
      </c>
      <c r="AL140" s="38">
        <f>[1]班线包车!AL33</f>
        <v>4288.0104000000001</v>
      </c>
      <c r="AM140" s="7">
        <f t="shared" si="1182"/>
        <v>-7.9556994067715402E-3</v>
      </c>
      <c r="AN140" s="38">
        <f>[1]班线包车!AN33</f>
        <v>3095.6343999999999</v>
      </c>
      <c r="AO140" s="7">
        <f t="shared" si="1182"/>
        <v>-5.5979610166848798E-2</v>
      </c>
      <c r="AP140" s="6">
        <f t="shared" si="794"/>
        <v>44487.946660000001</v>
      </c>
      <c r="AQ140" s="7">
        <f t="shared" si="795"/>
        <v>-4.1729436177893403E-2</v>
      </c>
      <c r="AR140" s="33"/>
      <c r="AS140" s="34">
        <f t="shared" si="796"/>
        <v>43146.043100000003</v>
      </c>
      <c r="AT140" s="39">
        <v>3210.0464999999999</v>
      </c>
      <c r="AU140" s="7"/>
      <c r="AV140" s="6">
        <v>3288.7968000000001</v>
      </c>
      <c r="AW140" s="7"/>
      <c r="AX140" s="38">
        <v>4022.413</v>
      </c>
      <c r="AY140" s="7"/>
      <c r="AZ140" s="39">
        <v>5019.3146999999999</v>
      </c>
      <c r="BA140" s="7"/>
      <c r="BB140" s="39">
        <v>4577.8789999999999</v>
      </c>
      <c r="BC140" s="7"/>
      <c r="BD140" s="39">
        <v>3764.2067000000002</v>
      </c>
      <c r="BE140" s="7"/>
      <c r="BF140" s="39">
        <v>3706.5364</v>
      </c>
      <c r="BG140" s="7"/>
      <c r="BH140" s="39">
        <v>3438.7116999999998</v>
      </c>
      <c r="BI140" s="7"/>
      <c r="BJ140" s="39">
        <v>3459.9614999999999</v>
      </c>
      <c r="BK140" s="7"/>
      <c r="BL140" s="39">
        <v>4335.7786999999998</v>
      </c>
      <c r="BM140" s="7"/>
      <c r="BN140" s="39">
        <v>4322.3981000000003</v>
      </c>
      <c r="BO140" s="7"/>
      <c r="BP140" s="39">
        <v>3279.2029000000002</v>
      </c>
      <c r="BQ140" s="7"/>
      <c r="BR140" s="6">
        <f t="shared" si="813"/>
        <v>46425.245999999999</v>
      </c>
      <c r="BS140" s="7"/>
      <c r="BT140" s="36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6"/>
    </row>
    <row r="141" spans="1:85" ht="28.8">
      <c r="A141" s="468"/>
      <c r="B141" s="30" t="s">
        <v>2785</v>
      </c>
      <c r="C141" s="38">
        <f>[1]公交!C38-[1]公交!C40</f>
        <v>2885.33</v>
      </c>
      <c r="D141" s="7">
        <f t="shared" ref="D141:H141" si="1183">C141/R141-1</f>
        <v>0.14273663032242501</v>
      </c>
      <c r="E141" s="38">
        <f>[1]公交!E38-[1]公交!E40</f>
        <v>2972.9</v>
      </c>
      <c r="F141" s="7">
        <f t="shared" si="1183"/>
        <v>0.183083682208179</v>
      </c>
      <c r="G141" s="38">
        <f>[1]公交!G38-[1]公交!G40</f>
        <v>2951.58</v>
      </c>
      <c r="H141" s="7">
        <f t="shared" si="1183"/>
        <v>0.144058730503271</v>
      </c>
      <c r="I141" s="38">
        <f>[1]公交!I38-[1]公交!I40</f>
        <v>2954.95</v>
      </c>
      <c r="J141" s="7">
        <f t="shared" ref="J141:N141" si="1184">I141/X141-1</f>
        <v>0.15354286138122999</v>
      </c>
      <c r="K141" s="38">
        <f>[1]公交!K38-[1]公交!K40</f>
        <v>3065.71</v>
      </c>
      <c r="L141" s="7">
        <f t="shared" si="1184"/>
        <v>-9.9245186558503104E-2</v>
      </c>
      <c r="M141" s="38">
        <f>[1]公交!M38-[1]公交!M40</f>
        <v>3184.74</v>
      </c>
      <c r="N141" s="7">
        <f t="shared" si="1184"/>
        <v>1.7046906136630499E-2</v>
      </c>
      <c r="O141" s="31">
        <f t="shared" si="783"/>
        <v>18015.21</v>
      </c>
      <c r="P141" s="32">
        <f t="shared" si="784"/>
        <v>7.7840538896038799E-2</v>
      </c>
      <c r="Q141" s="6">
        <f t="shared" si="785"/>
        <v>13582.81</v>
      </c>
      <c r="R141" s="38">
        <f>[1]公交!R38-[1]公交!R40</f>
        <v>2524.9299999999998</v>
      </c>
      <c r="S141" s="7">
        <f t="shared" ref="S141:W141" si="1185">R141/AT141-1</f>
        <v>6.3661371381871196E-2</v>
      </c>
      <c r="T141" s="38">
        <f>[1]公交!T38-[1]公交!T40</f>
        <v>2512.84</v>
      </c>
      <c r="U141" s="7">
        <f t="shared" si="1185"/>
        <v>0.152129259435865</v>
      </c>
      <c r="V141" s="38">
        <f>[1]公交!V38-[1]公交!V40</f>
        <v>2579.92</v>
      </c>
      <c r="W141" s="7">
        <f t="shared" si="1185"/>
        <v>8.0436375819251699E-2</v>
      </c>
      <c r="X141" s="38">
        <f>[1]公交!X38-[1]公交!X40</f>
        <v>2561.63</v>
      </c>
      <c r="Y141" s="7">
        <f t="shared" ref="Y141:AC141" si="1186">X141/AZ141-1</f>
        <v>8.8957094334649794E-2</v>
      </c>
      <c r="Z141" s="38">
        <f>[1]公交!Z38-[1]公交!Z40</f>
        <v>3403.49</v>
      </c>
      <c r="AA141" s="7">
        <f t="shared" si="1186"/>
        <v>0.40927178094216699</v>
      </c>
      <c r="AB141" s="38">
        <f>[1]公交!AB38-[1]公交!AB40</f>
        <v>3131.36</v>
      </c>
      <c r="AC141" s="7">
        <f t="shared" si="1186"/>
        <v>0.33640615930895601</v>
      </c>
      <c r="AD141" s="38">
        <f>[1]公交!AD38-[1]公交!AD40</f>
        <v>2956.16</v>
      </c>
      <c r="AE141" s="7">
        <f t="shared" ref="AE141:AI141" si="1187">AD141/BF141-1</f>
        <v>0.27358657205757497</v>
      </c>
      <c r="AF141" s="38">
        <f>[1]公交!AF38-[1]公交!AF40</f>
        <v>2807.12</v>
      </c>
      <c r="AG141" s="7">
        <f t="shared" si="1187"/>
        <v>0.29580117434174102</v>
      </c>
      <c r="AH141" s="38">
        <f>[1]公交!AH38-[1]公交!AH40</f>
        <v>2860.73</v>
      </c>
      <c r="AI141" s="7">
        <f t="shared" si="1187"/>
        <v>0.253502118579084</v>
      </c>
      <c r="AJ141" s="38">
        <f>[1]公交!AJ38-[1]公交!AJ40</f>
        <v>2911.41</v>
      </c>
      <c r="AK141" s="7">
        <f t="shared" ref="AK141:AO141" si="1188">AJ141/BL141-1</f>
        <v>0.161571791066214</v>
      </c>
      <c r="AL141" s="38">
        <f>[1]公交!AL38-[1]公交!AL40</f>
        <v>2952.38</v>
      </c>
      <c r="AM141" s="7">
        <f t="shared" si="1188"/>
        <v>0.25966600960841002</v>
      </c>
      <c r="AN141" s="38">
        <f>[1]公交!AN38-[1]公交!AN40</f>
        <v>2873.04</v>
      </c>
      <c r="AO141" s="7">
        <f t="shared" si="1188"/>
        <v>0.25481084197377701</v>
      </c>
      <c r="AP141" s="6">
        <f t="shared" si="794"/>
        <v>34075.01</v>
      </c>
      <c r="AQ141" s="7">
        <f t="shared" si="795"/>
        <v>0.21858623296572499</v>
      </c>
      <c r="AR141" s="33"/>
      <c r="AS141" s="34">
        <f t="shared" si="796"/>
        <v>25673.119999999999</v>
      </c>
      <c r="AT141" s="6">
        <v>2373.81</v>
      </c>
      <c r="AU141" s="7"/>
      <c r="AV141" s="6">
        <v>2181.04</v>
      </c>
      <c r="AW141" s="7"/>
      <c r="AX141" s="6">
        <v>2387.85</v>
      </c>
      <c r="AY141" s="7"/>
      <c r="AZ141" s="6">
        <v>2352.37</v>
      </c>
      <c r="BA141" s="7"/>
      <c r="BB141" s="6">
        <v>2415.0700000000002</v>
      </c>
      <c r="BC141" s="7"/>
      <c r="BD141" s="6">
        <v>2343.12</v>
      </c>
      <c r="BE141" s="7"/>
      <c r="BF141" s="6">
        <v>2321.13</v>
      </c>
      <c r="BG141" s="7"/>
      <c r="BH141" s="6">
        <v>2166.3200000000002</v>
      </c>
      <c r="BI141" s="7"/>
      <c r="BJ141" s="6">
        <v>2282.19</v>
      </c>
      <c r="BK141" s="7"/>
      <c r="BL141" s="6">
        <v>2506.44</v>
      </c>
      <c r="BM141" s="7"/>
      <c r="BN141" s="6">
        <v>2343.7800000000002</v>
      </c>
      <c r="BO141" s="7"/>
      <c r="BP141" s="6">
        <v>2289.62</v>
      </c>
      <c r="BQ141" s="7"/>
      <c r="BR141" s="6">
        <f t="shared" si="813"/>
        <v>27962.74</v>
      </c>
      <c r="BS141" s="7"/>
      <c r="BT141" s="36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6"/>
    </row>
    <row r="142" spans="1:85" ht="28.8">
      <c r="A142" s="469"/>
      <c r="B142" s="30" t="s">
        <v>2786</v>
      </c>
      <c r="C142" s="38">
        <f>[1]出租!C38-[1]出租!C40</f>
        <v>1121.76</v>
      </c>
      <c r="D142" s="7">
        <f t="shared" ref="D142:H142" si="1189">C142/R142-1</f>
        <v>5.8943473171468599E-2</v>
      </c>
      <c r="E142" s="38">
        <f>[1]出租!E38-[1]出租!E40</f>
        <v>1124.1500000000001</v>
      </c>
      <c r="F142" s="7">
        <f t="shared" si="1189"/>
        <v>8.0560201472595197E-2</v>
      </c>
      <c r="G142" s="38">
        <f>[1]出租!G38-[1]出租!G40</f>
        <v>1060.44</v>
      </c>
      <c r="H142" s="7">
        <f t="shared" si="1189"/>
        <v>8.5771038324100796E-2</v>
      </c>
      <c r="I142" s="38">
        <f>[1]出租!I38-[1]出租!I40</f>
        <v>1044.19</v>
      </c>
      <c r="J142" s="7">
        <f t="shared" ref="J142:N142" si="1190">I142/X142-1</f>
        <v>8.8321434154984294E-2</v>
      </c>
      <c r="K142" s="38">
        <f>[1]出租!K38-[1]出租!K40</f>
        <v>1088.57</v>
      </c>
      <c r="L142" s="7">
        <f t="shared" si="1190"/>
        <v>-0.23330962157441401</v>
      </c>
      <c r="M142" s="38">
        <f>[1]出租!M38-[1]出租!M40</f>
        <v>1162.5899999999999</v>
      </c>
      <c r="N142" s="7">
        <f t="shared" si="1190"/>
        <v>-6.2313989595515401E-2</v>
      </c>
      <c r="O142" s="31">
        <f t="shared" si="783"/>
        <v>6601.7</v>
      </c>
      <c r="P142" s="32">
        <f t="shared" si="784"/>
        <v>-1.40035188022932E-2</v>
      </c>
      <c r="Q142" s="6">
        <f t="shared" si="785"/>
        <v>5455.61</v>
      </c>
      <c r="R142" s="38">
        <f>[1]出租!R38-[1]出租!R40</f>
        <v>1059.32</v>
      </c>
      <c r="S142" s="7">
        <f t="shared" ref="S142:W142" si="1191">R142/AT142-1</f>
        <v>-0.124036648695135</v>
      </c>
      <c r="T142" s="38">
        <f>[1]出租!T38-[1]出租!T40</f>
        <v>1040.3399999999999</v>
      </c>
      <c r="U142" s="7">
        <f t="shared" si="1191"/>
        <v>-3.0934749196590599E-2</v>
      </c>
      <c r="V142" s="38">
        <f>[1]出租!V38-[1]出租!V40</f>
        <v>976.67</v>
      </c>
      <c r="W142" s="7">
        <f t="shared" si="1191"/>
        <v>-5.7532157986663703E-2</v>
      </c>
      <c r="X142" s="38">
        <f>[1]出租!X38-[1]出租!X40</f>
        <v>959.45</v>
      </c>
      <c r="Y142" s="7">
        <f t="shared" ref="Y142:AC142" si="1192">X142/AZ142-1</f>
        <v>-4.3591379413464901E-2</v>
      </c>
      <c r="Z142" s="38">
        <f>[1]出租!Z38-[1]出租!Z40</f>
        <v>1419.83</v>
      </c>
      <c r="AA142" s="7">
        <f t="shared" si="1192"/>
        <v>0.32507396104562702</v>
      </c>
      <c r="AB142" s="38">
        <f>[1]出租!AB38-[1]出租!AB40</f>
        <v>1239.8499999999999</v>
      </c>
      <c r="AC142" s="7">
        <f t="shared" si="1192"/>
        <v>0.13926435049481301</v>
      </c>
      <c r="AD142" s="38">
        <f>[1]出租!AD38-[1]出租!AD40</f>
        <v>1169.99</v>
      </c>
      <c r="AE142" s="7">
        <f t="shared" ref="AE142:AI142" si="1193">AD142/BF142-1</f>
        <v>0.14126437566452399</v>
      </c>
      <c r="AF142" s="38">
        <f>[1]出租!AF38-[1]出租!AF40</f>
        <v>1113.8499999999999</v>
      </c>
      <c r="AG142" s="7">
        <f t="shared" si="1193"/>
        <v>0.15211162713722701</v>
      </c>
      <c r="AH142" s="38">
        <f>[1]出租!AH38-[1]出租!AH40</f>
        <v>1128.1099999999999</v>
      </c>
      <c r="AI142" s="7">
        <f t="shared" si="1193"/>
        <v>0.20627673224978599</v>
      </c>
      <c r="AJ142" s="38">
        <f>[1]出租!AJ38-[1]出租!AJ40</f>
        <v>1205.67</v>
      </c>
      <c r="AK142" s="7">
        <f t="shared" ref="AK142:AO142" si="1194">AJ142/BL142-1</f>
        <v>0.23025040305299899</v>
      </c>
      <c r="AL142" s="38">
        <f>[1]出租!AL38-[1]出租!AL40</f>
        <v>1154.23</v>
      </c>
      <c r="AM142" s="7">
        <f t="shared" si="1194"/>
        <v>0.248882829659925</v>
      </c>
      <c r="AN142" s="38">
        <f>[1]出租!AN38-[1]出租!AN40</f>
        <v>1190.97</v>
      </c>
      <c r="AO142" s="7">
        <f t="shared" si="1194"/>
        <v>0.27361486883896002</v>
      </c>
      <c r="AP142" s="6">
        <f t="shared" si="794"/>
        <v>13658.28</v>
      </c>
      <c r="AQ142" s="7">
        <f t="shared" si="795"/>
        <v>0.11508542989262401</v>
      </c>
      <c r="AR142" s="33"/>
      <c r="AS142" s="34">
        <f t="shared" si="796"/>
        <v>11313.53</v>
      </c>
      <c r="AT142" s="6">
        <v>1209.32</v>
      </c>
      <c r="AU142" s="7"/>
      <c r="AV142" s="6">
        <v>1073.55</v>
      </c>
      <c r="AW142" s="7"/>
      <c r="AX142" s="6">
        <v>1036.29</v>
      </c>
      <c r="AY142" s="7"/>
      <c r="AZ142" s="6">
        <v>1003.18</v>
      </c>
      <c r="BA142" s="7"/>
      <c r="BB142" s="6">
        <v>1071.51</v>
      </c>
      <c r="BC142" s="7"/>
      <c r="BD142" s="6">
        <v>1088.29</v>
      </c>
      <c r="BE142" s="7"/>
      <c r="BF142" s="6">
        <v>1025.17</v>
      </c>
      <c r="BG142" s="7"/>
      <c r="BH142" s="6">
        <v>966.79</v>
      </c>
      <c r="BI142" s="7"/>
      <c r="BJ142" s="6">
        <v>935.2</v>
      </c>
      <c r="BK142" s="7"/>
      <c r="BL142" s="6">
        <v>980.02</v>
      </c>
      <c r="BM142" s="7"/>
      <c r="BN142" s="6">
        <v>924.21</v>
      </c>
      <c r="BO142" s="7"/>
      <c r="BP142" s="6">
        <v>935.11</v>
      </c>
      <c r="BQ142" s="7"/>
      <c r="BR142" s="6">
        <f t="shared" si="813"/>
        <v>12248.64</v>
      </c>
      <c r="BS142" s="7"/>
      <c r="BT142" s="36"/>
      <c r="BU142" s="42"/>
      <c r="BV142" s="42"/>
      <c r="BW142" s="42"/>
      <c r="BX142" s="42"/>
      <c r="BY142" s="42"/>
      <c r="BZ142" s="42"/>
      <c r="CA142" s="8"/>
      <c r="CB142" s="42"/>
      <c r="CC142" s="8"/>
      <c r="CD142" s="8"/>
      <c r="CE142" s="8"/>
      <c r="CF142" s="8"/>
      <c r="CG142" s="6"/>
    </row>
    <row r="143" spans="1:85" ht="28.8">
      <c r="A143" s="471"/>
      <c r="B143" s="30" t="s">
        <v>2787</v>
      </c>
      <c r="C143" s="6">
        <f>[1]网约车!C38-[1]网约车!C40</f>
        <v>422.27015179829698</v>
      </c>
      <c r="D143" s="7">
        <f t="shared" ref="D143:H143" si="1195">C143/R143-1</f>
        <v>1.86081636767084</v>
      </c>
      <c r="E143" s="6">
        <f>[1]网约车!E38-[1]网约车!E40</f>
        <v>331.19486331239398</v>
      </c>
      <c r="F143" s="7">
        <f t="shared" si="1195"/>
        <v>1.24513674136035</v>
      </c>
      <c r="G143" s="6">
        <f>[1]网约车!G38-[1]网约车!G40</f>
        <v>432.70703128615298</v>
      </c>
      <c r="H143" s="7">
        <f t="shared" si="1195"/>
        <v>1.5087584386558299</v>
      </c>
      <c r="I143" s="6">
        <f>[1]网约车!I38-[1]网约车!I40</f>
        <v>440.67102478875597</v>
      </c>
      <c r="J143" s="7">
        <f t="shared" ref="J143:N143" si="1196">I143/X143-1</f>
        <v>1.2588805161666501</v>
      </c>
      <c r="K143" s="6">
        <f>[1]网约车!K38-[1]网约车!K40</f>
        <v>484.824433497168</v>
      </c>
      <c r="L143" s="7">
        <f t="shared" si="1196"/>
        <v>1.12802133966809</v>
      </c>
      <c r="M143" s="6">
        <f>[1]网约车!M38-[1]网约车!M40</f>
        <v>481.96716856312503</v>
      </c>
      <c r="N143" s="7">
        <f t="shared" si="1196"/>
        <v>1.1645505058952701</v>
      </c>
      <c r="O143" s="31">
        <f t="shared" si="783"/>
        <v>2593.6346732458901</v>
      </c>
      <c r="P143" s="32">
        <f t="shared" si="784"/>
        <v>1.3299405867415801</v>
      </c>
      <c r="Q143" s="6">
        <f t="shared" si="785"/>
        <v>890.51245463257897</v>
      </c>
      <c r="R143" s="6">
        <f>[1]网约车!R38-[1]网约车!R40</f>
        <v>147.60477343818201</v>
      </c>
      <c r="S143" s="7">
        <f t="shared" ref="S143:W143" si="1197">R143/AT143-1</f>
        <v>-0.32320539883613197</v>
      </c>
      <c r="T143" s="6">
        <f>[1]网约车!T38-[1]网约车!T40</f>
        <v>147.51656645720399</v>
      </c>
      <c r="U143" s="7">
        <f t="shared" si="1197"/>
        <v>0.13922188679789901</v>
      </c>
      <c r="V143" s="6">
        <f>[1]网约车!V38-[1]网约车!V40</f>
        <v>172.478555375779</v>
      </c>
      <c r="W143" s="7">
        <f t="shared" si="1197"/>
        <v>3.21826720959206E-2</v>
      </c>
      <c r="X143" s="6">
        <f>[1]网约车!X38-[1]网约车!X40</f>
        <v>195.08381325833901</v>
      </c>
      <c r="Y143" s="7">
        <f t="shared" ref="Y143:AC143" si="1198">X143/AZ143-1</f>
        <v>5.2531206357108201E-2</v>
      </c>
      <c r="Z143" s="6">
        <f>[1]网约车!Z38-[1]网约车!Z40</f>
        <v>227.82874610307499</v>
      </c>
      <c r="AA143" s="7">
        <f t="shared" si="1198"/>
        <v>0.14133383074887501</v>
      </c>
      <c r="AB143" s="6">
        <f>[1]网约车!AB38-[1]网约车!AB40</f>
        <v>222.66385896307901</v>
      </c>
      <c r="AC143" s="7">
        <f t="shared" si="1198"/>
        <v>0.24766050174172</v>
      </c>
      <c r="AD143" s="6">
        <f>[1]网约车!AD38-[1]网约车!AD40</f>
        <v>242.888139183313</v>
      </c>
      <c r="AE143" s="7">
        <f t="shared" ref="AE143:AI143" si="1199">AD143/BF143-1</f>
        <v>0.154924215644306</v>
      </c>
      <c r="AF143" s="6">
        <f>[1]网约车!AF38-[1]网约车!AF40</f>
        <v>254.218412230865</v>
      </c>
      <c r="AG143" s="7">
        <f t="shared" si="1199"/>
        <v>0.25971704416142799</v>
      </c>
      <c r="AH143" s="6">
        <f>[1]网约车!AH38-[1]网约车!AH40</f>
        <v>232.986073332064</v>
      </c>
      <c r="AI143" s="7">
        <f t="shared" si="1199"/>
        <v>1.6832308638808899E-2</v>
      </c>
      <c r="AJ143" s="6">
        <f>[1]网约车!AJ38-[1]网约车!AJ40</f>
        <v>386.05126300578502</v>
      </c>
      <c r="AK143" s="7">
        <f t="shared" ref="AK143:AO143" si="1200">AJ143/BL143-1</f>
        <v>0.56353684508795299</v>
      </c>
      <c r="AL143" s="6">
        <f>[1]网约车!AL38-[1]网约车!AL40</f>
        <v>394.01533447539299</v>
      </c>
      <c r="AM143" s="7">
        <f t="shared" si="1200"/>
        <v>0.56628206996655095</v>
      </c>
      <c r="AN143" s="6">
        <f>[1]网约车!AN38-[1]网约车!AN40</f>
        <v>420.73972118249401</v>
      </c>
      <c r="AO143" s="7">
        <f t="shared" si="1200"/>
        <v>0.45770743654485102</v>
      </c>
      <c r="AP143" s="6">
        <f t="shared" si="794"/>
        <v>3044.0752570055702</v>
      </c>
      <c r="AQ143" s="7">
        <f t="shared" si="795"/>
        <v>0.21449427431124601</v>
      </c>
      <c r="AR143" s="33"/>
      <c r="AS143" s="34">
        <f t="shared" si="796"/>
        <v>2217.82389487725</v>
      </c>
      <c r="AT143" s="6">
        <v>218.093899071224</v>
      </c>
      <c r="AU143" s="7"/>
      <c r="AV143" s="6">
        <v>129.48888023196301</v>
      </c>
      <c r="AW143" s="7"/>
      <c r="AX143" s="6">
        <v>167.10080496270001</v>
      </c>
      <c r="AY143" s="7"/>
      <c r="AZ143" s="6">
        <v>185.34729619422799</v>
      </c>
      <c r="BA143" s="7"/>
      <c r="BB143" s="6">
        <v>199.61622092073401</v>
      </c>
      <c r="BC143" s="7"/>
      <c r="BD143" s="6">
        <v>178.46510220708501</v>
      </c>
      <c r="BE143" s="7"/>
      <c r="BF143" s="6">
        <v>210.306560286132</v>
      </c>
      <c r="BG143" s="7"/>
      <c r="BH143" s="6">
        <v>201.80596381474999</v>
      </c>
      <c r="BI143" s="7"/>
      <c r="BJ143" s="6">
        <v>229.12929826546599</v>
      </c>
      <c r="BK143" s="7"/>
      <c r="BL143" s="6">
        <v>246.90896426177201</v>
      </c>
      <c r="BM143" s="7"/>
      <c r="BN143" s="6">
        <v>251.560904661194</v>
      </c>
      <c r="BO143" s="7"/>
      <c r="BP143" s="6">
        <v>288.63111392211698</v>
      </c>
      <c r="BQ143" s="7"/>
      <c r="BR143" s="6">
        <f t="shared" si="813"/>
        <v>2506.4550087993698</v>
      </c>
      <c r="BS143" s="7"/>
      <c r="BT143" s="36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6"/>
    </row>
    <row r="144" spans="1:85" s="24" customFormat="1" ht="28.8">
      <c r="A144" s="472" t="s">
        <v>2648</v>
      </c>
      <c r="B144" s="30" t="s">
        <v>2783</v>
      </c>
      <c r="C144" s="6">
        <f t="shared" ref="C144:G144" si="1201">C145+C146+C147+C148</f>
        <v>10455.1783481108</v>
      </c>
      <c r="D144" s="7">
        <f t="shared" ref="D144:H144" si="1202">C144/R144-1</f>
        <v>-0.121334478116622</v>
      </c>
      <c r="E144" s="6">
        <f t="shared" si="1201"/>
        <v>12949.370848034499</v>
      </c>
      <c r="F144" s="7">
        <f t="shared" si="1202"/>
        <v>-9.0945536644277403E-2</v>
      </c>
      <c r="G144" s="6">
        <f t="shared" si="1201"/>
        <v>12684.0476804685</v>
      </c>
      <c r="H144" s="7">
        <f t="shared" si="1202"/>
        <v>5.9022440689923399E-2</v>
      </c>
      <c r="I144" s="6">
        <f t="shared" ref="I144:M144" si="1203">I145+I146+I147+I148</f>
        <v>10792.5320112604</v>
      </c>
      <c r="J144" s="7">
        <f t="shared" ref="J144:N144" si="1204">I144/X144-1</f>
        <v>-0.117843745321439</v>
      </c>
      <c r="K144" s="6">
        <f t="shared" si="1203"/>
        <v>11546.366286099201</v>
      </c>
      <c r="L144" s="7">
        <f t="shared" si="1204"/>
        <v>-4.2257842898758197E-2</v>
      </c>
      <c r="M144" s="6">
        <f t="shared" si="1203"/>
        <v>10883.407833658301</v>
      </c>
      <c r="N144" s="7">
        <f t="shared" si="1204"/>
        <v>-3.6121505552434797E-2</v>
      </c>
      <c r="O144" s="31">
        <f t="shared" si="783"/>
        <v>69310.903007631598</v>
      </c>
      <c r="P144" s="32">
        <f t="shared" si="784"/>
        <v>-5.9582698426037001E-2</v>
      </c>
      <c r="Q144" s="6">
        <f t="shared" si="785"/>
        <v>62411.018629287697</v>
      </c>
      <c r="R144" s="6">
        <f t="shared" ref="R144:V144" si="1205">R145+R146+R147+R148</f>
        <v>11898.9286454538</v>
      </c>
      <c r="S144" s="7">
        <f t="shared" ref="S144:W144" si="1206">R144/AT144-1</f>
        <v>0.10984553470094401</v>
      </c>
      <c r="T144" s="6">
        <f t="shared" si="1205"/>
        <v>14244.879014435101</v>
      </c>
      <c r="U144" s="7">
        <f t="shared" si="1206"/>
        <v>-3.8166184912916797E-2</v>
      </c>
      <c r="V144" s="6">
        <f t="shared" si="1205"/>
        <v>11977.128333753901</v>
      </c>
      <c r="W144" s="7">
        <f t="shared" si="1206"/>
        <v>4.7117034281763497E-2</v>
      </c>
      <c r="X144" s="6">
        <f t="shared" ref="X144:AB144" si="1207">X145+X146+X147+X148</f>
        <v>12234.263435782201</v>
      </c>
      <c r="Y144" s="7">
        <f t="shared" ref="Y144:AC144" si="1208">X144/AZ144-1</f>
        <v>-1.0429891573909601E-2</v>
      </c>
      <c r="Z144" s="6">
        <f t="shared" si="1207"/>
        <v>12055.819199862801</v>
      </c>
      <c r="AA144" s="7">
        <f t="shared" si="1208"/>
        <v>-6.7684250081511202E-2</v>
      </c>
      <c r="AB144" s="6">
        <f t="shared" si="1207"/>
        <v>11291.2653372311</v>
      </c>
      <c r="AC144" s="7">
        <f t="shared" si="1208"/>
        <v>-2.9613723089365201E-2</v>
      </c>
      <c r="AD144" s="6">
        <f t="shared" ref="AD144:AH144" si="1209">AD145+AD146+AD147+AD148</f>
        <v>12631.125249983999</v>
      </c>
      <c r="AE144" s="7">
        <f t="shared" ref="AE144:AI144" si="1210">AD144/BF144-1</f>
        <v>4.5878230744845101E-2</v>
      </c>
      <c r="AF144" s="6">
        <f t="shared" si="1209"/>
        <v>11999.948862367901</v>
      </c>
      <c r="AG144" s="7">
        <f t="shared" si="1210"/>
        <v>4.4610125522736903E-2</v>
      </c>
      <c r="AH144" s="6">
        <f t="shared" si="1209"/>
        <v>11728.475233277501</v>
      </c>
      <c r="AI144" s="7">
        <f t="shared" si="1210"/>
        <v>7.8021136288266305E-2</v>
      </c>
      <c r="AJ144" s="6">
        <f t="shared" ref="AJ144:AN144" si="1211">AJ145+AJ146+AJ147+AJ148</f>
        <v>12698.6249019774</v>
      </c>
      <c r="AK144" s="7">
        <f t="shared" ref="AK144:AO144" si="1212">AJ144/BL144-1</f>
        <v>7.8106442188682804E-2</v>
      </c>
      <c r="AL144" s="6">
        <f t="shared" si="1211"/>
        <v>11344.167342283799</v>
      </c>
      <c r="AM144" s="7">
        <f t="shared" si="1212"/>
        <v>0.116295459653889</v>
      </c>
      <c r="AN144" s="6">
        <f t="shared" si="1211"/>
        <v>10893.391580027101</v>
      </c>
      <c r="AO144" s="7">
        <f t="shared" si="1212"/>
        <v>7.2480655743634603E-2</v>
      </c>
      <c r="AP144" s="6">
        <f t="shared" si="794"/>
        <v>144998.017136437</v>
      </c>
      <c r="AQ144" s="7">
        <f t="shared" si="795"/>
        <v>3.2440487804940202E-2</v>
      </c>
      <c r="AR144" s="33"/>
      <c r="AS144" s="34">
        <f t="shared" si="796"/>
        <v>130284.818161813</v>
      </c>
      <c r="AT144" s="34">
        <f t="shared" ref="AT144:AX144" si="1213">AT145+AT146+AT147+AT148</f>
        <v>10721.247483020299</v>
      </c>
      <c r="AU144" s="33"/>
      <c r="AV144" s="34">
        <f t="shared" si="1213"/>
        <v>14810.1249831244</v>
      </c>
      <c r="AW144" s="33"/>
      <c r="AX144" s="34">
        <f t="shared" si="1213"/>
        <v>11438.194529964099</v>
      </c>
      <c r="AY144" s="33"/>
      <c r="AZ144" s="34">
        <f t="shared" ref="AZ144:BD144" si="1214">AZ145+AZ146+AZ147+AZ148</f>
        <v>12363.210379546301</v>
      </c>
      <c r="BA144" s="33"/>
      <c r="BB144" s="34">
        <f t="shared" si="1214"/>
        <v>12931.047449232499</v>
      </c>
      <c r="BC144" s="33"/>
      <c r="BD144" s="34">
        <f t="shared" si="1214"/>
        <v>11635.8460603735</v>
      </c>
      <c r="BE144" s="33"/>
      <c r="BF144" s="34">
        <f t="shared" ref="BF144:BJ144" si="1215">BF145+BF146+BF147+BF148</f>
        <v>12077.0514947887</v>
      </c>
      <c r="BG144" s="33"/>
      <c r="BH144" s="34">
        <f t="shared" si="1215"/>
        <v>11487.490470536</v>
      </c>
      <c r="BI144" s="33"/>
      <c r="BJ144" s="34">
        <f t="shared" si="1215"/>
        <v>10879.633838775901</v>
      </c>
      <c r="BK144" s="33"/>
      <c r="BL144" s="34">
        <f t="shared" ref="BL144:BP144" si="1216">BL145+BL146+BL147+BL148</f>
        <v>11778.6374378746</v>
      </c>
      <c r="BM144" s="33"/>
      <c r="BN144" s="34">
        <f t="shared" si="1216"/>
        <v>10162.334034576401</v>
      </c>
      <c r="BO144" s="33"/>
      <c r="BP144" s="34">
        <f t="shared" si="1216"/>
        <v>10157.1916674561</v>
      </c>
      <c r="BQ144" s="33"/>
      <c r="BR144" s="34">
        <f t="shared" si="813"/>
        <v>140442.00982926899</v>
      </c>
      <c r="BS144" s="33"/>
      <c r="BT144" s="35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</row>
    <row r="145" spans="1:85" ht="28.8">
      <c r="A145" s="468"/>
      <c r="B145" s="30" t="s">
        <v>2784</v>
      </c>
      <c r="C145" s="38">
        <f>[1]班线包车!C37</f>
        <v>8460.3268000000007</v>
      </c>
      <c r="D145" s="7">
        <f t="shared" ref="D145:H145" si="1217">C145/R145-1</f>
        <v>-0.21662029734889299</v>
      </c>
      <c r="E145" s="38">
        <f>[1]班线包车!E37</f>
        <v>10893.683499999999</v>
      </c>
      <c r="F145" s="7">
        <f t="shared" si="1217"/>
        <v>-0.17177285361880901</v>
      </c>
      <c r="G145" s="38">
        <f>[1]班线包车!G37</f>
        <v>10915.655000000001</v>
      </c>
      <c r="H145" s="7">
        <f t="shared" si="1217"/>
        <v>3.1741964119453799E-3</v>
      </c>
      <c r="I145" s="38">
        <f>[1]班线包车!I37</f>
        <v>9181.1169000000009</v>
      </c>
      <c r="J145" s="7">
        <f t="shared" ref="J145:N145" si="1218">I145/X145-1</f>
        <v>-0.17322201140447399</v>
      </c>
      <c r="K145" s="38">
        <f>[1]班线包车!K37</f>
        <v>9903.4410000000007</v>
      </c>
      <c r="L145" s="7">
        <f t="shared" si="1218"/>
        <v>-9.1016045068984294E-2</v>
      </c>
      <c r="M145" s="38">
        <f>[1]班线包车!M37</f>
        <v>9184.0432000000001</v>
      </c>
      <c r="N145" s="7">
        <f t="shared" si="1218"/>
        <v>-0.101314713439389</v>
      </c>
      <c r="O145" s="31">
        <f t="shared" si="783"/>
        <v>58538.2664</v>
      </c>
      <c r="P145" s="32">
        <f t="shared" si="784"/>
        <v>-0.12698630478935699</v>
      </c>
      <c r="Q145" s="6">
        <f t="shared" si="785"/>
        <v>56833.669699999999</v>
      </c>
      <c r="R145" s="38">
        <f>[1]班线包车!R37</f>
        <v>10799.777899999999</v>
      </c>
      <c r="S145" s="7">
        <f t="shared" ref="S145:W145" si="1219">R145/AT145-1</f>
        <v>0.14250694367585201</v>
      </c>
      <c r="T145" s="38">
        <f>[1]班线包车!T37</f>
        <v>13153.014300000001</v>
      </c>
      <c r="U145" s="7">
        <f t="shared" si="1219"/>
        <v>-2.9851774375794001E-2</v>
      </c>
      <c r="V145" s="38">
        <f>[1]班线包车!V37</f>
        <v>10881.1162</v>
      </c>
      <c r="W145" s="7">
        <f t="shared" si="1219"/>
        <v>5.9204117794310798E-2</v>
      </c>
      <c r="X145" s="38">
        <f>[1]班线包车!X37</f>
        <v>11104.6944</v>
      </c>
      <c r="Y145" s="7">
        <f t="shared" ref="Y145:AC145" si="1220">X145/AZ145-1</f>
        <v>-1.2513545076649099E-2</v>
      </c>
      <c r="Z145" s="38">
        <f>[1]班线包车!Z37</f>
        <v>10895.0669</v>
      </c>
      <c r="AA145" s="7">
        <f t="shared" si="1220"/>
        <v>-7.7068078030852499E-2</v>
      </c>
      <c r="AB145" s="38">
        <f>[1]班线包车!AB37</f>
        <v>10219.420899999999</v>
      </c>
      <c r="AC145" s="7">
        <f t="shared" si="1220"/>
        <v>-2.8962760293466401E-2</v>
      </c>
      <c r="AD145" s="38">
        <f>[1]班线包车!AD37</f>
        <v>10813.7971</v>
      </c>
      <c r="AE145" s="7">
        <f t="shared" ref="AE145:AI145" si="1221">AD145/BF145-1</f>
        <v>-9.2155494214050098E-3</v>
      </c>
      <c r="AF145" s="38">
        <f>[1]班线包车!AF37</f>
        <v>9954.1267000000007</v>
      </c>
      <c r="AG145" s="7">
        <f t="shared" si="1221"/>
        <v>-4.1678926727177497E-2</v>
      </c>
      <c r="AH145" s="38">
        <f>[1]班线包车!AH37</f>
        <v>9722.3011000000006</v>
      </c>
      <c r="AI145" s="7">
        <f t="shared" si="1221"/>
        <v>-1.3849838081937399E-2</v>
      </c>
      <c r="AJ145" s="38">
        <f>[1]班线包车!AJ37</f>
        <v>10569.0524</v>
      </c>
      <c r="AK145" s="7">
        <f t="shared" ref="AK145:AO145" si="1222">AJ145/BL145-1</f>
        <v>-1.45912863039589E-2</v>
      </c>
      <c r="AL145" s="38">
        <f>[1]班线包车!AL37</f>
        <v>9485.8706000000002</v>
      </c>
      <c r="AM145" s="7">
        <f t="shared" si="1222"/>
        <v>3.8679889273417499E-2</v>
      </c>
      <c r="AN145" s="38">
        <f>[1]班线包车!AN37</f>
        <v>8968.5755000000008</v>
      </c>
      <c r="AO145" s="7">
        <f t="shared" si="1222"/>
        <v>-1.1573861817899701E-2</v>
      </c>
      <c r="AP145" s="6">
        <f t="shared" si="794"/>
        <v>126566.814</v>
      </c>
      <c r="AQ145" s="7">
        <f t="shared" si="795"/>
        <v>-3.0174813182124401E-3</v>
      </c>
      <c r="AR145" s="33"/>
      <c r="AS145" s="34">
        <f t="shared" si="796"/>
        <v>117876.29090000001</v>
      </c>
      <c r="AT145" s="39">
        <v>9452.7021999999997</v>
      </c>
      <c r="AU145" s="7"/>
      <c r="AV145" s="6">
        <v>13557.736800000001</v>
      </c>
      <c r="AW145" s="7"/>
      <c r="AX145" s="38">
        <v>10272.9172</v>
      </c>
      <c r="AY145" s="7"/>
      <c r="AZ145" s="39">
        <v>11245.4144</v>
      </c>
      <c r="BA145" s="7"/>
      <c r="BB145" s="39">
        <v>11804.843500000001</v>
      </c>
      <c r="BC145" s="7"/>
      <c r="BD145" s="39">
        <v>10524.2317</v>
      </c>
      <c r="BE145" s="7"/>
      <c r="BF145" s="39">
        <v>10914.3791</v>
      </c>
      <c r="BG145" s="7"/>
      <c r="BH145" s="39">
        <v>10387.047699999999</v>
      </c>
      <c r="BI145" s="7"/>
      <c r="BJ145" s="39">
        <v>9858.8444999999992</v>
      </c>
      <c r="BK145" s="7"/>
      <c r="BL145" s="39">
        <v>10725.552</v>
      </c>
      <c r="BM145" s="7"/>
      <c r="BN145" s="39">
        <v>9132.6218000000008</v>
      </c>
      <c r="BO145" s="7"/>
      <c r="BP145" s="39">
        <v>9073.5920000000006</v>
      </c>
      <c r="BQ145" s="7"/>
      <c r="BR145" s="6">
        <f t="shared" si="813"/>
        <v>126949.8829</v>
      </c>
      <c r="BS145" s="7"/>
      <c r="BT145" s="36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6"/>
    </row>
    <row r="146" spans="1:85" ht="28.8">
      <c r="A146" s="468"/>
      <c r="B146" s="30" t="s">
        <v>2785</v>
      </c>
      <c r="C146" s="38">
        <f>[1]公交!C42-[1]公交!C44</f>
        <v>101.48</v>
      </c>
      <c r="D146" s="7">
        <f t="shared" ref="D146:H146" si="1223">C146/R146-1</f>
        <v>-0.18919782678171501</v>
      </c>
      <c r="E146" s="38">
        <f>[1]公交!E42-[1]公交!E44</f>
        <v>102.02</v>
      </c>
      <c r="F146" s="7">
        <f t="shared" si="1223"/>
        <v>-0.18468792455846</v>
      </c>
      <c r="G146" s="38">
        <f>[1]公交!G42-[1]公交!G44</f>
        <v>102.58</v>
      </c>
      <c r="H146" s="7">
        <f t="shared" si="1223"/>
        <v>-0.18269460600749099</v>
      </c>
      <c r="I146" s="38">
        <f>[1]公交!I42-[1]公交!I44</f>
        <v>102.82</v>
      </c>
      <c r="J146" s="7">
        <f t="shared" ref="J146:N146" si="1224">I146/X146-1</f>
        <v>-0.18344980940279201</v>
      </c>
      <c r="K146" s="38">
        <f>[1]公交!K42-[1]公交!K44</f>
        <v>102.86000000000099</v>
      </c>
      <c r="L146" s="7">
        <f t="shared" si="1224"/>
        <v>-0.18332671695116501</v>
      </c>
      <c r="M146" s="38">
        <f>[1]公交!M42-[1]公交!M44</f>
        <v>103.05999999999899</v>
      </c>
      <c r="N146" s="7">
        <f t="shared" si="1224"/>
        <v>0.13928808313065899</v>
      </c>
      <c r="O146" s="31">
        <f t="shared" si="783"/>
        <v>614.82000000000005</v>
      </c>
      <c r="P146" s="32">
        <f t="shared" si="784"/>
        <v>-0.143859746842492</v>
      </c>
      <c r="Q146" s="6">
        <f t="shared" si="785"/>
        <v>627.66999999999905</v>
      </c>
      <c r="R146" s="38">
        <f>[1]公交!R42-[1]公交!R44</f>
        <v>125.16</v>
      </c>
      <c r="S146" s="7">
        <f t="shared" ref="S146:W146" si="1225">R146/AT146-1</f>
        <v>9.3548387096762404E-3</v>
      </c>
      <c r="T146" s="38">
        <f>[1]公交!T42-[1]公交!T44</f>
        <v>125.13</v>
      </c>
      <c r="U146" s="7">
        <f t="shared" si="1225"/>
        <v>1.2870325400680799E-2</v>
      </c>
      <c r="V146" s="38">
        <f>[1]公交!V42-[1]公交!V44</f>
        <v>125.51</v>
      </c>
      <c r="W146" s="7">
        <f t="shared" si="1225"/>
        <v>1.5288788221972299E-2</v>
      </c>
      <c r="X146" s="38">
        <f>[1]公交!X42-[1]公交!X44</f>
        <v>125.91999999999901</v>
      </c>
      <c r="Y146" s="7">
        <f t="shared" ref="Y146:AC146" si="1226">X146/AZ146-1</f>
        <v>1.7864360197228799E-2</v>
      </c>
      <c r="Z146" s="38">
        <f>[1]公交!Z42-[1]公交!Z44</f>
        <v>125.95</v>
      </c>
      <c r="AA146" s="7">
        <f t="shared" si="1226"/>
        <v>1.90953960676414E-2</v>
      </c>
      <c r="AB146" s="38">
        <f>[1]公交!AB42-[1]公交!AB44</f>
        <v>90.46</v>
      </c>
      <c r="AC146" s="7">
        <f t="shared" si="1226"/>
        <v>-0.26806375920381897</v>
      </c>
      <c r="AD146" s="38">
        <f>[1]公交!AD42-[1]公交!AD44</f>
        <v>96.170000000000101</v>
      </c>
      <c r="AE146" s="7">
        <f t="shared" ref="AE146:AI146" si="1227">AD146/BF146-1</f>
        <v>-0.246375675887475</v>
      </c>
      <c r="AF146" s="38">
        <f>[1]公交!AF42-[1]公交!AF44</f>
        <v>103.62</v>
      </c>
      <c r="AG146" s="7">
        <f t="shared" si="1227"/>
        <v>-0.18659235418792799</v>
      </c>
      <c r="AH146" s="38">
        <f>[1]公交!AH42-[1]公交!AH44</f>
        <v>103.700000000001</v>
      </c>
      <c r="AI146" s="7">
        <f t="shared" si="1227"/>
        <v>-0.169735788630899</v>
      </c>
      <c r="AJ146" s="38">
        <f>[1]公交!AJ42-[1]公交!AJ44</f>
        <v>101.05</v>
      </c>
      <c r="AK146" s="7">
        <f t="shared" ref="AK146:AO146" si="1228">AJ146/BL146-1</f>
        <v>-0.19256891729924</v>
      </c>
      <c r="AL146" s="38">
        <f>[1]公交!AL42-[1]公交!AL44</f>
        <v>101.25</v>
      </c>
      <c r="AM146" s="7">
        <f t="shared" si="1228"/>
        <v>-0.18824661268339599</v>
      </c>
      <c r="AN146" s="38">
        <f>[1]公交!AN42-[1]公交!AN44</f>
        <v>101.37</v>
      </c>
      <c r="AO146" s="7">
        <f t="shared" si="1228"/>
        <v>-0.18839071257005699</v>
      </c>
      <c r="AP146" s="6">
        <f t="shared" si="794"/>
        <v>1325.29</v>
      </c>
      <c r="AQ146" s="7">
        <f t="shared" si="795"/>
        <v>-0.11454303715433101</v>
      </c>
      <c r="AR146" s="33"/>
      <c r="AS146" s="34">
        <f t="shared" si="796"/>
        <v>1371.83</v>
      </c>
      <c r="AT146" s="6">
        <v>124</v>
      </c>
      <c r="AU146" s="7"/>
      <c r="AV146" s="6">
        <v>123.54</v>
      </c>
      <c r="AW146" s="7"/>
      <c r="AX146" s="6">
        <v>123.62</v>
      </c>
      <c r="AY146" s="7"/>
      <c r="AZ146" s="6">
        <v>123.71</v>
      </c>
      <c r="BA146" s="7"/>
      <c r="BB146" s="6">
        <v>123.59</v>
      </c>
      <c r="BC146" s="7"/>
      <c r="BD146" s="6">
        <v>123.59</v>
      </c>
      <c r="BE146" s="7"/>
      <c r="BF146" s="6">
        <v>127.61000000000099</v>
      </c>
      <c r="BG146" s="7"/>
      <c r="BH146" s="6">
        <v>127.39</v>
      </c>
      <c r="BI146" s="7"/>
      <c r="BJ146" s="6">
        <v>124.9</v>
      </c>
      <c r="BK146" s="7"/>
      <c r="BL146" s="6">
        <v>125.15</v>
      </c>
      <c r="BM146" s="7"/>
      <c r="BN146" s="6">
        <v>124.73</v>
      </c>
      <c r="BO146" s="7"/>
      <c r="BP146" s="6">
        <v>124.9</v>
      </c>
      <c r="BQ146" s="7"/>
      <c r="BR146" s="6">
        <f t="shared" si="813"/>
        <v>1496.73</v>
      </c>
      <c r="BS146" s="7"/>
      <c r="BT146" s="36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6"/>
    </row>
    <row r="147" spans="1:85" ht="28.8">
      <c r="A147" s="469"/>
      <c r="B147" s="30" t="s">
        <v>2786</v>
      </c>
      <c r="C147" s="38">
        <f>[1]出租!C42-[1]出租!C44</f>
        <v>1505.33</v>
      </c>
      <c r="D147" s="7">
        <f t="shared" ref="D147:H147" si="1229">C147/R147-1</f>
        <v>0.74448088444913096</v>
      </c>
      <c r="E147" s="38">
        <f>[1]出租!E42-[1]出租!E44</f>
        <v>1560.51</v>
      </c>
      <c r="F147" s="7">
        <f t="shared" si="1229"/>
        <v>0.99852720822714303</v>
      </c>
      <c r="G147" s="38">
        <f>[1]出租!G42-[1]出租!G44</f>
        <v>1249.19</v>
      </c>
      <c r="H147" s="7">
        <f t="shared" si="1229"/>
        <v>0.62729108317592597</v>
      </c>
      <c r="I147" s="38">
        <f>[1]出租!I42-[1]出租!I44</f>
        <v>1111.6400000000001</v>
      </c>
      <c r="J147" s="7">
        <f t="shared" ref="J147:N147" si="1230">I147/X147-1</f>
        <v>0.52509260529565105</v>
      </c>
      <c r="K147" s="38">
        <f>[1]出租!K42-[1]出租!K44</f>
        <v>1122.2</v>
      </c>
      <c r="L147" s="7">
        <f t="shared" si="1230"/>
        <v>0.49030544488711802</v>
      </c>
      <c r="M147" s="38">
        <f>[1]出租!M42-[1]出租!M44</f>
        <v>1138.82</v>
      </c>
      <c r="N147" s="7">
        <f t="shared" si="1230"/>
        <v>0.56390502478748705</v>
      </c>
      <c r="O147" s="31">
        <f t="shared" si="783"/>
        <v>7687.69</v>
      </c>
      <c r="P147" s="32">
        <f t="shared" si="784"/>
        <v>0.66346927823987101</v>
      </c>
      <c r="Q147" s="6">
        <f t="shared" si="785"/>
        <v>3893.29</v>
      </c>
      <c r="R147" s="38">
        <f>[1]出租!R42-[1]出租!R44</f>
        <v>862.91</v>
      </c>
      <c r="S147" s="7">
        <f t="shared" ref="S147:W147" si="1231">R147/AT147-1</f>
        <v>-7.37830730424512E-2</v>
      </c>
      <c r="T147" s="38">
        <f>[1]出租!T42-[1]出租!T44</f>
        <v>780.83</v>
      </c>
      <c r="U147" s="7">
        <f t="shared" si="1231"/>
        <v>-0.23055774536854601</v>
      </c>
      <c r="V147" s="38">
        <f>[1]出租!V42-[1]出租!V44</f>
        <v>767.65</v>
      </c>
      <c r="W147" s="7">
        <f t="shared" si="1231"/>
        <v>-0.114672233242607</v>
      </c>
      <c r="X147" s="38">
        <f>[1]出租!X42-[1]出租!X44</f>
        <v>728.9</v>
      </c>
      <c r="Y147" s="7">
        <f t="shared" ref="Y147:AC147" si="1232">X147/AZ147-1</f>
        <v>-8.6018808777429401E-2</v>
      </c>
      <c r="Z147" s="38">
        <f>[1]出租!Z42-[1]出租!Z44</f>
        <v>753</v>
      </c>
      <c r="AA147" s="7">
        <f t="shared" si="1232"/>
        <v>-5.9631595379331798E-2</v>
      </c>
      <c r="AB147" s="38">
        <f>[1]出租!AB42-[1]出租!AB44</f>
        <v>728.19</v>
      </c>
      <c r="AC147" s="7">
        <f t="shared" si="1232"/>
        <v>-9.1012358007739297E-2</v>
      </c>
      <c r="AD147" s="38">
        <f>[1]出租!AD42-[1]出租!AD44</f>
        <v>1360.1</v>
      </c>
      <c r="AE147" s="7">
        <f t="shared" ref="AE147:AI147" si="1233">AD147/BF147-1</f>
        <v>0.66574812310933096</v>
      </c>
      <c r="AF147" s="38">
        <f>[1]出租!AF42-[1]出租!AF44</f>
        <v>1569.88</v>
      </c>
      <c r="AG147" s="7">
        <f t="shared" si="1233"/>
        <v>1.0378788862205499</v>
      </c>
      <c r="AH147" s="38">
        <f>[1]出租!AH42-[1]出租!AH44</f>
        <v>1573.32</v>
      </c>
      <c r="AI147" s="7">
        <f t="shared" si="1233"/>
        <v>1.25378180151272</v>
      </c>
      <c r="AJ147" s="38">
        <f>[1]出租!AJ42-[1]出租!AJ44</f>
        <v>1675.06</v>
      </c>
      <c r="AK147" s="7">
        <f t="shared" ref="AK147:AO147" si="1234">AJ147/BL147-1</f>
        <v>1.3458581331839501</v>
      </c>
      <c r="AL147" s="38">
        <f>[1]出租!AL42-[1]出租!AL44</f>
        <v>1457.61</v>
      </c>
      <c r="AM147" s="7">
        <f t="shared" si="1234"/>
        <v>1.10084748205586</v>
      </c>
      <c r="AN147" s="38">
        <f>[1]出租!AN42-[1]出租!AN44</f>
        <v>1453.79</v>
      </c>
      <c r="AO147" s="7">
        <f t="shared" si="1234"/>
        <v>0.98678474300630004</v>
      </c>
      <c r="AP147" s="6">
        <f t="shared" si="794"/>
        <v>13711.24</v>
      </c>
      <c r="AQ147" s="7">
        <f t="shared" si="795"/>
        <v>0.42270856723064898</v>
      </c>
      <c r="AR147" s="33"/>
      <c r="AS147" s="34">
        <f t="shared" si="796"/>
        <v>8905.69</v>
      </c>
      <c r="AT147" s="6">
        <v>931.65</v>
      </c>
      <c r="AU147" s="7"/>
      <c r="AV147" s="6">
        <v>1014.8</v>
      </c>
      <c r="AW147" s="7"/>
      <c r="AX147" s="6">
        <v>867.08</v>
      </c>
      <c r="AY147" s="7"/>
      <c r="AZ147" s="6">
        <v>797.5</v>
      </c>
      <c r="BA147" s="7"/>
      <c r="BB147" s="6">
        <v>800.75</v>
      </c>
      <c r="BC147" s="7"/>
      <c r="BD147" s="6">
        <v>801.1</v>
      </c>
      <c r="BE147" s="7"/>
      <c r="BF147" s="6">
        <v>816.51</v>
      </c>
      <c r="BG147" s="7"/>
      <c r="BH147" s="6">
        <v>770.35</v>
      </c>
      <c r="BI147" s="7"/>
      <c r="BJ147" s="6">
        <v>698.08</v>
      </c>
      <c r="BK147" s="7"/>
      <c r="BL147" s="6">
        <v>714.05</v>
      </c>
      <c r="BM147" s="7"/>
      <c r="BN147" s="6">
        <v>693.82</v>
      </c>
      <c r="BO147" s="7"/>
      <c r="BP147" s="6">
        <v>731.73</v>
      </c>
      <c r="BQ147" s="7"/>
      <c r="BR147" s="6">
        <f t="shared" si="813"/>
        <v>9637.42</v>
      </c>
      <c r="BS147" s="7"/>
      <c r="BT147" s="36"/>
      <c r="BU147" s="37"/>
      <c r="BV147" s="37"/>
      <c r="BW147" s="37"/>
      <c r="BX147" s="37"/>
      <c r="BY147" s="37"/>
      <c r="BZ147" s="37"/>
      <c r="CA147" s="40"/>
      <c r="CB147" s="37"/>
      <c r="CC147" s="40"/>
      <c r="CD147" s="40"/>
      <c r="CE147" s="40"/>
      <c r="CF147" s="40"/>
      <c r="CG147" s="6"/>
    </row>
    <row r="148" spans="1:85" ht="28.8">
      <c r="A148" s="471"/>
      <c r="B148" s="30" t="s">
        <v>2787</v>
      </c>
      <c r="C148" s="6">
        <f>[1]网约车!C42-[1]网约车!C44</f>
        <v>388.04154811075898</v>
      </c>
      <c r="D148" s="7">
        <f t="shared" ref="D148:H148" si="1235">C148/R148-1</f>
        <v>2.49332862797604</v>
      </c>
      <c r="E148" s="6">
        <f>[1]网约车!E42-[1]网约车!E44</f>
        <v>393.157348034454</v>
      </c>
      <c r="F148" s="7">
        <f t="shared" si="1235"/>
        <v>1.11483258630216</v>
      </c>
      <c r="G148" s="6">
        <f>[1]网约车!G42-[1]网约车!G44</f>
        <v>416.62268046850397</v>
      </c>
      <c r="H148" s="7">
        <f t="shared" si="1235"/>
        <v>1.0538244915576001</v>
      </c>
      <c r="I148" s="6">
        <f>[1]网约车!I42-[1]网约车!I44</f>
        <v>396.95511126045</v>
      </c>
      <c r="J148" s="7">
        <f t="shared" ref="J148:N148" si="1236">I148/X148-1</f>
        <v>0.44479164460175302</v>
      </c>
      <c r="K148" s="6">
        <f>[1]网约车!K42-[1]网约车!K44</f>
        <v>417.86528609916297</v>
      </c>
      <c r="L148" s="7">
        <f t="shared" si="1236"/>
        <v>0.48283135482787198</v>
      </c>
      <c r="M148" s="6">
        <f>[1]网约车!M42-[1]网约车!M44</f>
        <v>457.48463365832202</v>
      </c>
      <c r="N148" s="7">
        <f t="shared" si="1236"/>
        <v>0.80685104562825105</v>
      </c>
      <c r="O148" s="31">
        <f t="shared" si="783"/>
        <v>2470.1266076316501</v>
      </c>
      <c r="P148" s="32">
        <f t="shared" si="784"/>
        <v>0.88619271654138398</v>
      </c>
      <c r="Q148" s="6">
        <f t="shared" si="785"/>
        <v>1056.38892928775</v>
      </c>
      <c r="R148" s="6">
        <f>[1]网约车!R42-[1]网约车!R44</f>
        <v>111.080745453823</v>
      </c>
      <c r="S148" s="7">
        <f t="shared" ref="S148:W148" si="1237">R148/AT148-1</f>
        <v>-0.47823763928472002</v>
      </c>
      <c r="T148" s="6">
        <f>[1]网约车!T42-[1]网约车!T44</f>
        <v>185.90471443505601</v>
      </c>
      <c r="U148" s="7">
        <f t="shared" si="1237"/>
        <v>0.63005415204463899</v>
      </c>
      <c r="V148" s="6">
        <f>[1]网约车!V42-[1]网约车!V44</f>
        <v>202.85213375391299</v>
      </c>
      <c r="W148" s="7">
        <f t="shared" si="1237"/>
        <v>0.16196148603952401</v>
      </c>
      <c r="X148" s="6">
        <f>[1]网约车!X42-[1]网约车!X44</f>
        <v>274.74903578215799</v>
      </c>
      <c r="Y148" s="7">
        <f t="shared" ref="Y148:AC148" si="1238">X148/AZ148-1</f>
        <v>0.39760239471962699</v>
      </c>
      <c r="Z148" s="6">
        <f>[1]网约车!Z42-[1]网约车!Z44</f>
        <v>281.80229986279801</v>
      </c>
      <c r="AA148" s="7">
        <f t="shared" si="1238"/>
        <v>0.39600112320288799</v>
      </c>
      <c r="AB148" s="6">
        <f>[1]网约车!AB42-[1]网约车!AB44</f>
        <v>253.194437231129</v>
      </c>
      <c r="AC148" s="7">
        <f t="shared" si="1238"/>
        <v>0.35452884110556199</v>
      </c>
      <c r="AD148" s="6">
        <f>[1]网约车!AD42-[1]网约车!AD44</f>
        <v>361.05814998398898</v>
      </c>
      <c r="AE148" s="7">
        <f t="shared" ref="AE148:AI148" si="1239">AD148/BF148-1</f>
        <v>0.65204389699356002</v>
      </c>
      <c r="AF148" s="6">
        <f>[1]网约车!AF42-[1]网约车!AF44</f>
        <v>372.32216236787599</v>
      </c>
      <c r="AG148" s="7">
        <f t="shared" si="1239"/>
        <v>0.83678871967715696</v>
      </c>
      <c r="AH148" s="6">
        <f>[1]网约车!AH42-[1]网约车!AH44</f>
        <v>329.15413327749201</v>
      </c>
      <c r="AI148" s="7">
        <f t="shared" si="1239"/>
        <v>0.663996934191037</v>
      </c>
      <c r="AJ148" s="6">
        <f>[1]网约车!AJ42-[1]网约车!AJ44</f>
        <v>353.46250197738198</v>
      </c>
      <c r="AK148" s="7">
        <f t="shared" ref="AK148:AO148" si="1240">AJ148/BL148-1</f>
        <v>0.65257862101230002</v>
      </c>
      <c r="AL148" s="6">
        <f>[1]网约车!AL42-[1]网约车!AL44</f>
        <v>299.436742283824</v>
      </c>
      <c r="AM148" s="7">
        <f t="shared" si="1240"/>
        <v>0.418041170498621</v>
      </c>
      <c r="AN148" s="6">
        <f>[1]网约车!AN42-[1]网约车!AN44</f>
        <v>369.65608002713998</v>
      </c>
      <c r="AO148" s="7">
        <f t="shared" si="1240"/>
        <v>0.62865850829416603</v>
      </c>
      <c r="AP148" s="6">
        <f t="shared" si="794"/>
        <v>3394.6731364365801</v>
      </c>
      <c r="AQ148" s="7">
        <f t="shared" si="795"/>
        <v>0.439654940767016</v>
      </c>
      <c r="AR148" s="33"/>
      <c r="AS148" s="34">
        <f t="shared" si="796"/>
        <v>2131.0072618127401</v>
      </c>
      <c r="AT148" s="6">
        <v>212.89528302030701</v>
      </c>
      <c r="AU148" s="7"/>
      <c r="AV148" s="6">
        <v>114.048183124388</v>
      </c>
      <c r="AW148" s="7"/>
      <c r="AX148" s="6">
        <v>174.57732996411301</v>
      </c>
      <c r="AY148" s="7"/>
      <c r="AZ148" s="6">
        <v>196.585979546261</v>
      </c>
      <c r="BA148" s="7"/>
      <c r="BB148" s="6">
        <v>201.86394923254099</v>
      </c>
      <c r="BC148" s="7"/>
      <c r="BD148" s="6">
        <v>186.92436037351001</v>
      </c>
      <c r="BE148" s="7"/>
      <c r="BF148" s="6">
        <v>218.55239478869399</v>
      </c>
      <c r="BG148" s="7"/>
      <c r="BH148" s="6">
        <v>202.70277053602399</v>
      </c>
      <c r="BI148" s="7"/>
      <c r="BJ148" s="6">
        <v>197.80933877592301</v>
      </c>
      <c r="BK148" s="7"/>
      <c r="BL148" s="6">
        <v>213.885437874578</v>
      </c>
      <c r="BM148" s="7"/>
      <c r="BN148" s="6">
        <v>211.162234576401</v>
      </c>
      <c r="BO148" s="7"/>
      <c r="BP148" s="6">
        <v>226.96966745614</v>
      </c>
      <c r="BQ148" s="7"/>
      <c r="BR148" s="6">
        <f t="shared" si="813"/>
        <v>2357.9769292688802</v>
      </c>
      <c r="BS148" s="7"/>
      <c r="BT148" s="36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6"/>
    </row>
    <row r="149" spans="1:85" s="24" customFormat="1" ht="28.8">
      <c r="A149" s="472" t="s">
        <v>2661</v>
      </c>
      <c r="B149" s="30" t="s">
        <v>2783</v>
      </c>
      <c r="C149" s="6">
        <f t="shared" ref="C149:G149" si="1241">C150+C151+C152+C153</f>
        <v>13827.112283120199</v>
      </c>
      <c r="D149" s="7">
        <f t="shared" ref="D149:H149" si="1242">C149/R149-1</f>
        <v>-1.28512303950356E-2</v>
      </c>
      <c r="E149" s="6">
        <f t="shared" si="1241"/>
        <v>15512.0319997076</v>
      </c>
      <c r="F149" s="7">
        <f t="shared" si="1242"/>
        <v>5.4481986524550496E-3</v>
      </c>
      <c r="G149" s="6">
        <f t="shared" si="1241"/>
        <v>15453.621286035301</v>
      </c>
      <c r="H149" s="7">
        <f t="shared" si="1242"/>
        <v>1.0238413253485399E-2</v>
      </c>
      <c r="I149" s="6">
        <f t="shared" ref="I149:M149" si="1243">I150+I151+I152+I153</f>
        <v>15694.9181515705</v>
      </c>
      <c r="J149" s="7">
        <f t="shared" ref="J149:N149" si="1244">I149/X149-1</f>
        <v>8.9043627851577208E-3</v>
      </c>
      <c r="K149" s="6">
        <f t="shared" si="1243"/>
        <v>16006.2464424318</v>
      </c>
      <c r="L149" s="7">
        <f t="shared" si="1244"/>
        <v>4.2017563456202299E-2</v>
      </c>
      <c r="M149" s="6">
        <f t="shared" si="1243"/>
        <v>15353.478297866201</v>
      </c>
      <c r="N149" s="7">
        <f t="shared" si="1244"/>
        <v>2.2531019712018301E-2</v>
      </c>
      <c r="O149" s="31">
        <f t="shared" si="783"/>
        <v>91847.408460731604</v>
      </c>
      <c r="P149" s="32">
        <f t="shared" si="784"/>
        <v>1.3047160937082599E-2</v>
      </c>
      <c r="Q149" s="6">
        <f t="shared" si="785"/>
        <v>75649.323033419903</v>
      </c>
      <c r="R149" s="6">
        <f t="shared" ref="R149:V149" si="1245">R150+R151+R152+R153</f>
        <v>14007.121022552101</v>
      </c>
      <c r="S149" s="7">
        <f t="shared" ref="S149:W149" si="1246">R149/AT149-1</f>
        <v>0.12164392299455699</v>
      </c>
      <c r="T149" s="6">
        <f t="shared" si="1245"/>
        <v>15427.9773144926</v>
      </c>
      <c r="U149" s="7">
        <f t="shared" si="1246"/>
        <v>0.252074122883166</v>
      </c>
      <c r="V149" s="6">
        <f t="shared" si="1245"/>
        <v>15297.004235135701</v>
      </c>
      <c r="W149" s="7">
        <f t="shared" si="1246"/>
        <v>0.257339810739171</v>
      </c>
      <c r="X149" s="6">
        <f t="shared" ref="X149:AB149" si="1247">X150+X151+X152+X153</f>
        <v>15556.3983371461</v>
      </c>
      <c r="Y149" s="7">
        <f t="shared" ref="Y149:AC149" si="1248">X149/AZ149-1</f>
        <v>0.23296410663266601</v>
      </c>
      <c r="Z149" s="6">
        <f t="shared" si="1247"/>
        <v>15360.8221240933</v>
      </c>
      <c r="AA149" s="7">
        <f t="shared" si="1248"/>
        <v>0.258646378653836</v>
      </c>
      <c r="AB149" s="6">
        <f t="shared" si="1247"/>
        <v>15015.1711800296</v>
      </c>
      <c r="AC149" s="7">
        <f t="shared" si="1248"/>
        <v>0.28424749193388199</v>
      </c>
      <c r="AD149" s="6">
        <f t="shared" ref="AD149:AH149" si="1249">AD150+AD151+AD152+AD153</f>
        <v>14360.158514376801</v>
      </c>
      <c r="AE149" s="7">
        <f t="shared" ref="AE149:AI149" si="1250">AD149/BF149-1</f>
        <v>0.25209366544210399</v>
      </c>
      <c r="AF149" s="6">
        <f t="shared" si="1249"/>
        <v>14492.739968849701</v>
      </c>
      <c r="AG149" s="7">
        <f t="shared" si="1250"/>
        <v>2.40697251800541E-2</v>
      </c>
      <c r="AH149" s="6">
        <f t="shared" si="1249"/>
        <v>14820.751709187</v>
      </c>
      <c r="AI149" s="7">
        <f t="shared" si="1250"/>
        <v>-7.22406689471429E-2</v>
      </c>
      <c r="AJ149" s="6">
        <f t="shared" ref="AJ149:AN149" si="1251">AJ150+AJ151+AJ152+AJ153</f>
        <v>15858.2011919657</v>
      </c>
      <c r="AK149" s="7">
        <f t="shared" ref="AK149:AO149" si="1252">AJ149/BL149-1</f>
        <v>-7.1074426930083506E-2</v>
      </c>
      <c r="AL149" s="6">
        <f t="shared" si="1251"/>
        <v>14768.3445352655</v>
      </c>
      <c r="AM149" s="7">
        <f t="shared" si="1252"/>
        <v>-1.77443904309177E-2</v>
      </c>
      <c r="AN149" s="6">
        <f t="shared" si="1251"/>
        <v>14108.1109443145</v>
      </c>
      <c r="AO149" s="7">
        <f t="shared" si="1252"/>
        <v>1.5393599675538499E-2</v>
      </c>
      <c r="AP149" s="6">
        <f t="shared" si="794"/>
        <v>179072.80107740901</v>
      </c>
      <c r="AQ149" s="7">
        <f t="shared" si="795"/>
        <v>0.11165987477030299</v>
      </c>
      <c r="AR149" s="33"/>
      <c r="AS149" s="34">
        <f t="shared" si="796"/>
        <v>147191.73391043601</v>
      </c>
      <c r="AT149" s="34">
        <f t="shared" ref="AT149:AX149" si="1253">AT150+AT151+AT152+AT153</f>
        <v>12488.028272962099</v>
      </c>
      <c r="AU149" s="33"/>
      <c r="AV149" s="34">
        <f t="shared" si="1253"/>
        <v>12321.9360839169</v>
      </c>
      <c r="AW149" s="33"/>
      <c r="AX149" s="34">
        <f t="shared" si="1253"/>
        <v>12166.165506318301</v>
      </c>
      <c r="AY149" s="33"/>
      <c r="AZ149" s="34">
        <f t="shared" ref="AZ149:BD149" si="1254">AZ150+AZ151+AZ152+AZ153</f>
        <v>12617.073160087401</v>
      </c>
      <c r="BA149" s="33"/>
      <c r="BB149" s="34">
        <f t="shared" si="1254"/>
        <v>12204.239717054001</v>
      </c>
      <c r="BC149" s="33"/>
      <c r="BD149" s="34">
        <f t="shared" si="1254"/>
        <v>11691.804947517599</v>
      </c>
      <c r="BE149" s="33"/>
      <c r="BF149" s="34">
        <f t="shared" ref="BF149:BJ149" si="1255">BF150+BF151+BF152+BF153</f>
        <v>11468.9171511034</v>
      </c>
      <c r="BG149" s="33"/>
      <c r="BH149" s="34">
        <f t="shared" si="1255"/>
        <v>14152.1027450563</v>
      </c>
      <c r="BI149" s="33"/>
      <c r="BJ149" s="34">
        <f t="shared" si="1255"/>
        <v>15974.7805418112</v>
      </c>
      <c r="BK149" s="33"/>
      <c r="BL149" s="34">
        <f t="shared" ref="BL149:BP149" si="1256">BL150+BL151+BL152+BL153</f>
        <v>17071.551964661099</v>
      </c>
      <c r="BM149" s="33"/>
      <c r="BN149" s="34">
        <f t="shared" si="1256"/>
        <v>15035.1338199477</v>
      </c>
      <c r="BO149" s="33"/>
      <c r="BP149" s="34">
        <f t="shared" si="1256"/>
        <v>13894.228749149701</v>
      </c>
      <c r="BQ149" s="33"/>
      <c r="BR149" s="34">
        <f t="shared" si="813"/>
        <v>161085.96265958599</v>
      </c>
      <c r="BS149" s="33"/>
      <c r="BT149" s="35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</row>
    <row r="150" spans="1:85" ht="28.8">
      <c r="A150" s="468"/>
      <c r="B150" s="30" t="s">
        <v>2784</v>
      </c>
      <c r="C150" s="38">
        <f>[1]班线包车!C39</f>
        <v>7888.0718999999999</v>
      </c>
      <c r="D150" s="7">
        <f t="shared" ref="D150:H150" si="1257">C150/R150-1</f>
        <v>-8.8369013302629695E-2</v>
      </c>
      <c r="E150" s="38">
        <f>[1]班线包车!E39</f>
        <v>9890.8953999999994</v>
      </c>
      <c r="F150" s="7">
        <f t="shared" si="1257"/>
        <v>0.114481402916049</v>
      </c>
      <c r="G150" s="38">
        <f>[1]班线包车!G39</f>
        <v>9258.3636000000006</v>
      </c>
      <c r="H150" s="7">
        <f t="shared" si="1257"/>
        <v>6.87122063091785E-2</v>
      </c>
      <c r="I150" s="38">
        <f>[1]班线包车!I39</f>
        <v>9236.1468000000004</v>
      </c>
      <c r="J150" s="7">
        <f t="shared" ref="J150:N150" si="1258">I150/X150-1</f>
        <v>3.7252874068862702E-3</v>
      </c>
      <c r="K150" s="38">
        <f>[1]班线包车!K39</f>
        <v>9544.8729000000003</v>
      </c>
      <c r="L150" s="7">
        <f t="shared" si="1258"/>
        <v>6.2404950639251902E-2</v>
      </c>
      <c r="M150" s="38">
        <f>[1]班线包车!M39</f>
        <v>9053.1280000000006</v>
      </c>
      <c r="N150" s="7">
        <f t="shared" si="1258"/>
        <v>5.4127389488043E-2</v>
      </c>
      <c r="O150" s="31">
        <f t="shared" si="783"/>
        <v>54871.478600000002</v>
      </c>
      <c r="P150" s="32">
        <f t="shared" si="784"/>
        <v>3.59942900901749E-2</v>
      </c>
      <c r="Q150" s="6">
        <f t="shared" si="785"/>
        <v>44376.772100000002</v>
      </c>
      <c r="R150" s="38">
        <f>[1]班线包车!R39</f>
        <v>8652.7026999999998</v>
      </c>
      <c r="S150" s="7">
        <f t="shared" ref="S150:W150" si="1259">R150/AT150-1</f>
        <v>0.267291043395115</v>
      </c>
      <c r="T150" s="38">
        <f>[1]班线包车!T39</f>
        <v>8874.8860000000004</v>
      </c>
      <c r="U150" s="7">
        <f t="shared" si="1259"/>
        <v>0.22018191131804701</v>
      </c>
      <c r="V150" s="38">
        <f>[1]班线包车!V39</f>
        <v>8663.1026999999995</v>
      </c>
      <c r="W150" s="7">
        <f t="shared" si="1259"/>
        <v>0.238947473182783</v>
      </c>
      <c r="X150" s="38">
        <f>[1]班线包车!X39</f>
        <v>9201.8672000000006</v>
      </c>
      <c r="Y150" s="7">
        <f t="shared" ref="Y150:AC150" si="1260">X150/AZ150-1</f>
        <v>0.25994049823903598</v>
      </c>
      <c r="Z150" s="38">
        <f>[1]班线包车!Z39</f>
        <v>8984.2134999999998</v>
      </c>
      <c r="AA150" s="7">
        <f t="shared" si="1260"/>
        <v>0.249525371751042</v>
      </c>
      <c r="AB150" s="38">
        <f>[1]班线包车!AB39</f>
        <v>8588.2674999999999</v>
      </c>
      <c r="AC150" s="7">
        <f t="shared" si="1260"/>
        <v>0.28076243196385198</v>
      </c>
      <c r="AD150" s="38">
        <f>[1]班线包车!AD39</f>
        <v>8528.6378999999997</v>
      </c>
      <c r="AE150" s="7">
        <f t="shared" ref="AE150:AI150" si="1261">AD150/BF150-1</f>
        <v>0.287825656185902</v>
      </c>
      <c r="AF150" s="38">
        <f>[1]班线包车!AF39</f>
        <v>8864.1288000000004</v>
      </c>
      <c r="AG150" s="7">
        <f t="shared" si="1261"/>
        <v>-2.4461943662219099E-2</v>
      </c>
      <c r="AH150" s="38">
        <f>[1]班线包车!AH39</f>
        <v>8956.6383000000005</v>
      </c>
      <c r="AI150" s="7">
        <f t="shared" si="1261"/>
        <v>-0.16075900508829999</v>
      </c>
      <c r="AJ150" s="38">
        <f>[1]班线包车!AJ39</f>
        <v>9643.3971000000001</v>
      </c>
      <c r="AK150" s="7">
        <f t="shared" ref="AK150:AO150" si="1262">AJ150/BL150-1</f>
        <v>-0.16804023810479199</v>
      </c>
      <c r="AL150" s="38">
        <f>[1]班线包车!AL39</f>
        <v>8993.5854999999992</v>
      </c>
      <c r="AM150" s="7">
        <f t="shared" si="1262"/>
        <v>-6.2877376219141495E-2</v>
      </c>
      <c r="AN150" s="38">
        <f>[1]班线包车!AN39</f>
        <v>8330.8369000000002</v>
      </c>
      <c r="AO150" s="7">
        <f t="shared" si="1262"/>
        <v>-2.2404519140047801E-2</v>
      </c>
      <c r="AP150" s="6">
        <f t="shared" si="794"/>
        <v>106282.2641</v>
      </c>
      <c r="AQ150" s="7">
        <f t="shared" si="795"/>
        <v>8.0282993597024205E-2</v>
      </c>
      <c r="AR150" s="33"/>
      <c r="AS150" s="34">
        <f t="shared" si="796"/>
        <v>89861.961299999995</v>
      </c>
      <c r="AT150" s="39">
        <v>6827.7155000000002</v>
      </c>
      <c r="AU150" s="7"/>
      <c r="AV150" s="6">
        <v>7273.4121999999998</v>
      </c>
      <c r="AW150" s="7"/>
      <c r="AX150" s="38">
        <v>6992.3082999999997</v>
      </c>
      <c r="AY150" s="7"/>
      <c r="AZ150" s="39">
        <v>7303.4141</v>
      </c>
      <c r="BA150" s="7"/>
      <c r="BB150" s="39">
        <v>7190.1009000000004</v>
      </c>
      <c r="BC150" s="7"/>
      <c r="BD150" s="39">
        <v>6705.5897999999997</v>
      </c>
      <c r="BE150" s="7"/>
      <c r="BF150" s="39">
        <v>6622.5096999999996</v>
      </c>
      <c r="BG150" s="7"/>
      <c r="BH150" s="39">
        <v>9086.3997999999992</v>
      </c>
      <c r="BI150" s="7"/>
      <c r="BJ150" s="39">
        <v>10672.3079</v>
      </c>
      <c r="BK150" s="7"/>
      <c r="BL150" s="39">
        <v>11591.1821</v>
      </c>
      <c r="BM150" s="7"/>
      <c r="BN150" s="39">
        <v>9597.0210000000006</v>
      </c>
      <c r="BO150" s="7"/>
      <c r="BP150" s="39">
        <v>8521.7628999999997</v>
      </c>
      <c r="BQ150" s="7"/>
      <c r="BR150" s="6">
        <f t="shared" si="813"/>
        <v>98383.724199999997</v>
      </c>
      <c r="BS150" s="7"/>
      <c r="BT150" s="36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6"/>
    </row>
    <row r="151" spans="1:85" ht="28.8">
      <c r="A151" s="468"/>
      <c r="B151" s="30" t="s">
        <v>2785</v>
      </c>
      <c r="C151" s="38">
        <f>[1]公交!C46-[1]公交!C48</f>
        <v>5139.01</v>
      </c>
      <c r="D151" s="7">
        <f t="shared" ref="D151:H151" si="1263">C151/R151-1</f>
        <v>7.2998857892132299E-2</v>
      </c>
      <c r="E151" s="38">
        <f>[1]公交!E46-[1]公交!E48</f>
        <v>4912.05</v>
      </c>
      <c r="F151" s="7">
        <f t="shared" si="1263"/>
        <v>-0.17932528928823199</v>
      </c>
      <c r="G151" s="38">
        <f>[1]公交!G46-[1]公交!G48</f>
        <v>5501.57</v>
      </c>
      <c r="H151" s="7">
        <f t="shared" si="1263"/>
        <v>-0.106899585719666</v>
      </c>
      <c r="I151" s="38">
        <f>[1]公交!I46-[1]公交!I48</f>
        <v>5644.45</v>
      </c>
      <c r="J151" s="7">
        <f t="shared" ref="J151:N151" si="1264">I151/X151-1</f>
        <v>-3.7794741364026697E-2</v>
      </c>
      <c r="K151" s="38">
        <f>[1]公交!K46-[1]公交!K48</f>
        <v>5668.25</v>
      </c>
      <c r="L151" s="7">
        <f t="shared" si="1264"/>
        <v>-4.0393780102761803E-2</v>
      </c>
      <c r="M151" s="38">
        <f>[1]公交!M46-[1]公交!M48</f>
        <v>5491.85</v>
      </c>
      <c r="N151" s="7">
        <f t="shared" si="1264"/>
        <v>-6.84785355784088E-2</v>
      </c>
      <c r="O151" s="31">
        <f t="shared" si="783"/>
        <v>32357.18</v>
      </c>
      <c r="P151" s="32">
        <f t="shared" si="784"/>
        <v>-6.4914085106591801E-2</v>
      </c>
      <c r="Q151" s="6">
        <f t="shared" si="785"/>
        <v>28707.86</v>
      </c>
      <c r="R151" s="38">
        <f>[1]公交!R46-[1]公交!R48</f>
        <v>4789.3900000000003</v>
      </c>
      <c r="S151" s="7">
        <f t="shared" ref="S151:W151" si="1265">R151/AT151-1</f>
        <v>6.2674731302086603E-2</v>
      </c>
      <c r="T151" s="38">
        <f>[1]公交!T46-[1]公交!T48</f>
        <v>5985.38</v>
      </c>
      <c r="U151" s="7">
        <f t="shared" si="1265"/>
        <v>0.489700933835095</v>
      </c>
      <c r="V151" s="38">
        <f>[1]公交!V46-[1]公交!V48</f>
        <v>6160.08</v>
      </c>
      <c r="W151" s="7">
        <f t="shared" si="1265"/>
        <v>0.41827525233920299</v>
      </c>
      <c r="X151" s="38">
        <f>[1]公交!X46-[1]公交!X48</f>
        <v>5866.16</v>
      </c>
      <c r="Y151" s="7">
        <f t="shared" ref="Y151:AC151" si="1266">X151/AZ151-1</f>
        <v>0.30413884942787101</v>
      </c>
      <c r="Z151" s="38">
        <f>[1]公交!Z46-[1]公交!Z48</f>
        <v>5906.85</v>
      </c>
      <c r="AA151" s="7">
        <f t="shared" si="1266"/>
        <v>0.32259097382067597</v>
      </c>
      <c r="AB151" s="38">
        <f>[1]公交!AB46-[1]公交!AB48</f>
        <v>5895.57</v>
      </c>
      <c r="AC151" s="7">
        <f t="shared" si="1266"/>
        <v>0.33456703768344298</v>
      </c>
      <c r="AD151" s="38">
        <f>[1]公交!AD46-[1]公交!AD48</f>
        <v>5278.18</v>
      </c>
      <c r="AE151" s="7">
        <f t="shared" ref="AE151:AI151" si="1267">AD151/BF151-1</f>
        <v>0.23535841257878701</v>
      </c>
      <c r="AF151" s="38">
        <f>[1]公交!AF46-[1]公交!AF48</f>
        <v>5025.74</v>
      </c>
      <c r="AG151" s="7">
        <f t="shared" si="1267"/>
        <v>0.100716619797279</v>
      </c>
      <c r="AH151" s="38">
        <f>[1]公交!AH46-[1]公交!AH48</f>
        <v>5273.14</v>
      </c>
      <c r="AI151" s="7">
        <f t="shared" si="1267"/>
        <v>9.8838675260427999E-2</v>
      </c>
      <c r="AJ151" s="38">
        <f>[1]公交!AJ46-[1]公交!AJ48</f>
        <v>5435.17</v>
      </c>
      <c r="AK151" s="7">
        <f t="shared" ref="AK151:AO151" si="1268">AJ151/BL151-1</f>
        <v>0.107489327886056</v>
      </c>
      <c r="AL151" s="38">
        <f>[1]公交!AL46-[1]公交!AL48</f>
        <v>5196.3900000000003</v>
      </c>
      <c r="AM151" s="7">
        <f t="shared" si="1268"/>
        <v>8.4076371996378199E-2</v>
      </c>
      <c r="AN151" s="38">
        <f>[1]公交!AN46-[1]公交!AN48</f>
        <v>5050</v>
      </c>
      <c r="AO151" s="7">
        <f t="shared" si="1268"/>
        <v>5.7494178546898297E-2</v>
      </c>
      <c r="AP151" s="6">
        <f t="shared" si="794"/>
        <v>65862.05</v>
      </c>
      <c r="AQ151" s="7">
        <f t="shared" si="795"/>
        <v>0.21150763993112301</v>
      </c>
      <c r="AR151" s="33"/>
      <c r="AS151" s="34">
        <f t="shared" si="796"/>
        <v>49588.27</v>
      </c>
      <c r="AT151" s="6">
        <v>4506.92</v>
      </c>
      <c r="AU151" s="7"/>
      <c r="AV151" s="6">
        <v>4017.84</v>
      </c>
      <c r="AW151" s="7"/>
      <c r="AX151" s="6">
        <v>4343.3599999999997</v>
      </c>
      <c r="AY151" s="7"/>
      <c r="AZ151" s="6">
        <v>4498.1099999999997</v>
      </c>
      <c r="BA151" s="7"/>
      <c r="BB151" s="6">
        <v>4466.12</v>
      </c>
      <c r="BC151" s="7"/>
      <c r="BD151" s="6">
        <v>4417.59</v>
      </c>
      <c r="BE151" s="7"/>
      <c r="BF151" s="6">
        <v>4272.59</v>
      </c>
      <c r="BG151" s="7"/>
      <c r="BH151" s="6">
        <v>4565.88</v>
      </c>
      <c r="BI151" s="7"/>
      <c r="BJ151" s="6">
        <v>4798.83</v>
      </c>
      <c r="BK151" s="7"/>
      <c r="BL151" s="6">
        <v>4907.6499999999996</v>
      </c>
      <c r="BM151" s="7"/>
      <c r="BN151" s="6">
        <v>4793.38</v>
      </c>
      <c r="BO151" s="7"/>
      <c r="BP151" s="6">
        <v>4775.4399999999996</v>
      </c>
      <c r="BQ151" s="7"/>
      <c r="BR151" s="6">
        <f t="shared" si="813"/>
        <v>54363.71</v>
      </c>
      <c r="BS151" s="7"/>
      <c r="BT151" s="36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6"/>
    </row>
    <row r="152" spans="1:85" ht="28.8">
      <c r="A152" s="469"/>
      <c r="B152" s="30" t="s">
        <v>2786</v>
      </c>
      <c r="C152" s="38">
        <f>[1]出租!C46-[1]出租!C48</f>
        <v>502.62</v>
      </c>
      <c r="D152" s="7">
        <f t="shared" ref="D152:H152" si="1269">C152/R152-1</f>
        <v>9.8646964960982506E-2</v>
      </c>
      <c r="E152" s="38">
        <f>[1]出租!E46-[1]出租!E48</f>
        <v>430.92</v>
      </c>
      <c r="F152" s="7">
        <f t="shared" si="1269"/>
        <v>-3.67919889132272E-2</v>
      </c>
      <c r="G152" s="38">
        <f>[1]出租!G46-[1]出租!G48</f>
        <v>409.59</v>
      </c>
      <c r="H152" s="7">
        <f t="shared" si="1269"/>
        <v>0.15163358263510099</v>
      </c>
      <c r="I152" s="38">
        <f>[1]出租!I46-[1]出租!I48</f>
        <v>506.65</v>
      </c>
      <c r="J152" s="7">
        <f t="shared" ref="J152:N152" si="1270">I152/X152-1</f>
        <v>0.44624914364009999</v>
      </c>
      <c r="K152" s="38">
        <f>[1]出租!K46-[1]出租!K48</f>
        <v>480.17</v>
      </c>
      <c r="L152" s="7">
        <f t="shared" si="1270"/>
        <v>0.51497081558605595</v>
      </c>
      <c r="M152" s="38">
        <f>[1]出租!M46-[1]出租!M48</f>
        <v>481.46</v>
      </c>
      <c r="N152" s="7">
        <f t="shared" si="1270"/>
        <v>0.28000212686765502</v>
      </c>
      <c r="O152" s="31">
        <f t="shared" si="783"/>
        <v>2811.41</v>
      </c>
      <c r="P152" s="32">
        <f t="shared" si="784"/>
        <v>0.220261812373586</v>
      </c>
      <c r="Q152" s="6">
        <f t="shared" si="785"/>
        <v>1927.8</v>
      </c>
      <c r="R152" s="38">
        <f>[1]出租!R46-[1]出租!R48</f>
        <v>457.49</v>
      </c>
      <c r="S152" s="7">
        <f t="shared" ref="S152:W152" si="1271">R152/AT152-1</f>
        <v>-0.48480855855855798</v>
      </c>
      <c r="T152" s="38">
        <f>[1]出租!T46-[1]出租!T48</f>
        <v>447.38</v>
      </c>
      <c r="U152" s="7">
        <f t="shared" si="1271"/>
        <v>-0.46884646435864602</v>
      </c>
      <c r="V152" s="38">
        <f>[1]出租!V46-[1]出租!V48</f>
        <v>355.66</v>
      </c>
      <c r="W152" s="7">
        <f t="shared" si="1271"/>
        <v>-0.45908869692176701</v>
      </c>
      <c r="X152" s="38">
        <f>[1]出租!X46-[1]出租!X48</f>
        <v>350.32</v>
      </c>
      <c r="Y152" s="7">
        <f t="shared" ref="Y152:AC152" si="1272">X152/AZ152-1</f>
        <v>-0.44038338658147003</v>
      </c>
      <c r="Z152" s="38">
        <f>[1]出租!Z46-[1]出租!Z48</f>
        <v>316.95</v>
      </c>
      <c r="AA152" s="7">
        <f t="shared" si="1272"/>
        <v>-0.13467838811838001</v>
      </c>
      <c r="AB152" s="38">
        <f>[1]出租!AB46-[1]出租!AB48</f>
        <v>376.14</v>
      </c>
      <c r="AC152" s="7">
        <f t="shared" si="1272"/>
        <v>-7.4549749040448504E-2</v>
      </c>
      <c r="AD152" s="38">
        <f>[1]出租!AD46-[1]出租!AD48</f>
        <v>386.16</v>
      </c>
      <c r="AE152" s="7">
        <f t="shared" ref="AE152:AI152" si="1273">AD152/BF152-1</f>
        <v>-2.9773121278360199E-2</v>
      </c>
      <c r="AF152" s="38">
        <f>[1]出租!AF46-[1]出租!AF48</f>
        <v>422.01</v>
      </c>
      <c r="AG152" s="7">
        <f t="shared" si="1273"/>
        <v>0.228451663610165</v>
      </c>
      <c r="AH152" s="38">
        <f>[1]出租!AH46-[1]出租!AH48</f>
        <v>429.95</v>
      </c>
      <c r="AI152" s="7">
        <f t="shared" si="1273"/>
        <v>0.24148186648186701</v>
      </c>
      <c r="AJ152" s="38">
        <f>[1]出租!AJ46-[1]出租!AJ48</f>
        <v>571.04999999999995</v>
      </c>
      <c r="AK152" s="7">
        <f t="shared" ref="AK152:AO152" si="1274">AJ152/BL152-1</f>
        <v>0.43848556602347699</v>
      </c>
      <c r="AL152" s="38">
        <f>[1]出租!AL46-[1]出租!AL48</f>
        <v>419.81</v>
      </c>
      <c r="AM152" s="7">
        <f t="shared" si="1274"/>
        <v>-6.2002859951737897E-2</v>
      </c>
      <c r="AN152" s="38">
        <f>[1]出租!AN46-[1]出租!AN48</f>
        <v>499.04</v>
      </c>
      <c r="AO152" s="7">
        <f t="shared" si="1274"/>
        <v>0.28169303472364898</v>
      </c>
      <c r="AP152" s="6">
        <f t="shared" si="794"/>
        <v>5031.96</v>
      </c>
      <c r="AQ152" s="7">
        <f t="shared" si="795"/>
        <v>-0.17620672267807</v>
      </c>
      <c r="AR152" s="33"/>
      <c r="AS152" s="34">
        <f t="shared" si="796"/>
        <v>5718.92</v>
      </c>
      <c r="AT152" s="6">
        <v>888</v>
      </c>
      <c r="AU152" s="7"/>
      <c r="AV152" s="6">
        <v>842.28</v>
      </c>
      <c r="AW152" s="7"/>
      <c r="AX152" s="6">
        <v>657.52</v>
      </c>
      <c r="AY152" s="7"/>
      <c r="AZ152" s="6">
        <v>626</v>
      </c>
      <c r="BA152" s="7"/>
      <c r="BB152" s="6">
        <v>366.28</v>
      </c>
      <c r="BC152" s="7"/>
      <c r="BD152" s="6">
        <v>406.44</v>
      </c>
      <c r="BE152" s="7"/>
      <c r="BF152" s="6">
        <v>398.01</v>
      </c>
      <c r="BG152" s="7"/>
      <c r="BH152" s="6">
        <v>343.53</v>
      </c>
      <c r="BI152" s="7"/>
      <c r="BJ152" s="6">
        <v>346.32</v>
      </c>
      <c r="BK152" s="7"/>
      <c r="BL152" s="6">
        <v>396.98</v>
      </c>
      <c r="BM152" s="7"/>
      <c r="BN152" s="6">
        <v>447.56</v>
      </c>
      <c r="BO152" s="7"/>
      <c r="BP152" s="6">
        <v>389.36</v>
      </c>
      <c r="BQ152" s="7"/>
      <c r="BR152" s="6">
        <f t="shared" si="813"/>
        <v>6108.28</v>
      </c>
      <c r="BS152" s="7"/>
      <c r="BT152" s="36"/>
      <c r="BU152" s="42"/>
      <c r="BV152" s="42"/>
      <c r="BW152" s="42"/>
      <c r="BX152" s="42"/>
      <c r="BY152" s="42"/>
      <c r="BZ152" s="42"/>
      <c r="CA152" s="8"/>
      <c r="CB152" s="42"/>
      <c r="CC152" s="8"/>
      <c r="CD152" s="8"/>
      <c r="CE152" s="8"/>
      <c r="CF152" s="8"/>
      <c r="CG152" s="6"/>
    </row>
    <row r="153" spans="1:85" ht="28.8">
      <c r="A153" s="471"/>
      <c r="B153" s="30" t="s">
        <v>2787</v>
      </c>
      <c r="C153" s="6">
        <f>[1]网约车!C46-[1]网约车!C48</f>
        <v>297.410383120181</v>
      </c>
      <c r="D153" s="7">
        <f t="shared" ref="D153:H153" si="1275">C153/R153-1</f>
        <v>1.7656223015378301</v>
      </c>
      <c r="E153" s="6">
        <f>[1]网约车!E46-[1]网约车!E48</f>
        <v>278.16659970757598</v>
      </c>
      <c r="F153" s="7">
        <f t="shared" si="1275"/>
        <v>1.3116725756749299</v>
      </c>
      <c r="G153" s="6">
        <f>[1]网约车!G46-[1]网约车!G48</f>
        <v>284.09768603528499</v>
      </c>
      <c r="H153" s="7">
        <f t="shared" si="1275"/>
        <v>1.4043161398430699</v>
      </c>
      <c r="I153" s="6">
        <f>[1]网约车!I46-[1]网约车!I48</f>
        <v>307.67135157046403</v>
      </c>
      <c r="J153" s="7">
        <f t="shared" ref="J153:N153" si="1276">I153/X153-1</f>
        <v>1.2286766913399201</v>
      </c>
      <c r="K153" s="6">
        <f>[1]网约车!K46-[1]网约车!K48</f>
        <v>312.95354243184102</v>
      </c>
      <c r="L153" s="7">
        <f t="shared" si="1276"/>
        <v>1.0480096872067399</v>
      </c>
      <c r="M153" s="6">
        <f>[1]网约车!M46-[1]网约车!M48</f>
        <v>327.04029786620498</v>
      </c>
      <c r="N153" s="7">
        <f t="shared" si="1276"/>
        <v>1.1073042265880999</v>
      </c>
      <c r="O153" s="31">
        <f t="shared" si="783"/>
        <v>1807.3398607315501</v>
      </c>
      <c r="P153" s="32">
        <f t="shared" si="784"/>
        <v>1.28175100240956</v>
      </c>
      <c r="Q153" s="6">
        <f t="shared" si="785"/>
        <v>636.89093341985404</v>
      </c>
      <c r="R153" s="6">
        <f>[1]网约车!R46-[1]网约车!R48</f>
        <v>107.538322552145</v>
      </c>
      <c r="S153" s="7">
        <f t="shared" ref="S153:W153" si="1277">R153/AT153-1</f>
        <v>-0.59479558786815201</v>
      </c>
      <c r="T153" s="6">
        <f>[1]网约车!T46-[1]网约车!T48</f>
        <v>120.331314492651</v>
      </c>
      <c r="U153" s="7">
        <f t="shared" si="1277"/>
        <v>-0.361311922074042</v>
      </c>
      <c r="V153" s="6">
        <f>[1]网约车!V46-[1]网约车!V48</f>
        <v>118.161535135653</v>
      </c>
      <c r="W153" s="7">
        <f t="shared" si="1277"/>
        <v>-0.31689534331918201</v>
      </c>
      <c r="X153" s="6">
        <f>[1]网约车!X46-[1]网约车!X48</f>
        <v>138.05113714609101</v>
      </c>
      <c r="Y153" s="7">
        <f t="shared" ref="Y153:AC153" si="1278">X153/AZ153-1</f>
        <v>-0.27168651175337699</v>
      </c>
      <c r="Z153" s="6">
        <f>[1]网约车!Z46-[1]网约车!Z48</f>
        <v>152.80862409331399</v>
      </c>
      <c r="AA153" s="7">
        <f t="shared" si="1278"/>
        <v>-0.15918554676226501</v>
      </c>
      <c r="AB153" s="6">
        <f>[1]网约车!AB46-[1]网约车!AB48</f>
        <v>155.19368002963199</v>
      </c>
      <c r="AC153" s="7">
        <f t="shared" si="1278"/>
        <v>-4.3107939259426797E-2</v>
      </c>
      <c r="AD153" s="6">
        <f>[1]网约车!AD46-[1]网约车!AD48</f>
        <v>167.18061437683099</v>
      </c>
      <c r="AE153" s="7">
        <f t="shared" ref="AE153:AI153" si="1279">AD153/BF153-1</f>
        <v>-4.9069801492483703E-2</v>
      </c>
      <c r="AF153" s="6">
        <f>[1]网约车!AF46-[1]网约车!AF48</f>
        <v>180.86116884970099</v>
      </c>
      <c r="AG153" s="7">
        <f t="shared" si="1279"/>
        <v>0.15719342792180499</v>
      </c>
      <c r="AH153" s="6">
        <f>[1]网约车!AH46-[1]网约车!AH48</f>
        <v>161.02340918698201</v>
      </c>
      <c r="AI153" s="7">
        <f t="shared" si="1279"/>
        <v>2.3523425065507E-2</v>
      </c>
      <c r="AJ153" s="6">
        <f>[1]网约车!AJ46-[1]网约车!AJ48</f>
        <v>208.584091965662</v>
      </c>
      <c r="AK153" s="7">
        <f t="shared" ref="AK153:AO153" si="1280">AJ153/BL153-1</f>
        <v>0.186891160795603</v>
      </c>
      <c r="AL153" s="6">
        <f>[1]网约车!AL46-[1]网约车!AL48</f>
        <v>158.55903526550301</v>
      </c>
      <c r="AM153" s="7">
        <f t="shared" si="1280"/>
        <v>-0.19583725937721599</v>
      </c>
      <c r="AN153" s="6">
        <f>[1]网约车!AN46-[1]网约车!AN48</f>
        <v>228.234044314507</v>
      </c>
      <c r="AO153" s="7">
        <f t="shared" si="1280"/>
        <v>9.9044668389073803E-2</v>
      </c>
      <c r="AP153" s="6">
        <f t="shared" si="794"/>
        <v>1896.5269774086701</v>
      </c>
      <c r="AQ153" s="7">
        <f t="shared" si="795"/>
        <v>-0.14963421709479899</v>
      </c>
      <c r="AR153" s="33"/>
      <c r="AS153" s="34">
        <f t="shared" si="796"/>
        <v>2022.5826104359201</v>
      </c>
      <c r="AT153" s="6">
        <v>265.39277296209099</v>
      </c>
      <c r="AU153" s="7"/>
      <c r="AV153" s="6">
        <v>188.40388391687</v>
      </c>
      <c r="AW153" s="7"/>
      <c r="AX153" s="6">
        <v>172.97720631827599</v>
      </c>
      <c r="AY153" s="7"/>
      <c r="AZ153" s="6">
        <v>189.549060087356</v>
      </c>
      <c r="BA153" s="7"/>
      <c r="BB153" s="6">
        <v>181.73881705397901</v>
      </c>
      <c r="BC153" s="7"/>
      <c r="BD153" s="6">
        <v>162.18514751760199</v>
      </c>
      <c r="BE153" s="7"/>
      <c r="BF153" s="6">
        <v>175.80745110337301</v>
      </c>
      <c r="BG153" s="7"/>
      <c r="BH153" s="6">
        <v>156.292945056306</v>
      </c>
      <c r="BI153" s="7"/>
      <c r="BJ153" s="6">
        <v>157.32264181122801</v>
      </c>
      <c r="BK153" s="7"/>
      <c r="BL153" s="6">
        <v>175.739864661089</v>
      </c>
      <c r="BM153" s="7"/>
      <c r="BN153" s="6">
        <v>197.172819947747</v>
      </c>
      <c r="BO153" s="7"/>
      <c r="BP153" s="6">
        <v>207.665849149736</v>
      </c>
      <c r="BQ153" s="7"/>
      <c r="BR153" s="6">
        <f t="shared" si="813"/>
        <v>2230.2484595856499</v>
      </c>
      <c r="BS153" s="7"/>
      <c r="BT153" s="36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6"/>
    </row>
    <row r="154" spans="1:85" s="24" customFormat="1" ht="28.8">
      <c r="A154" s="472" t="s">
        <v>2667</v>
      </c>
      <c r="B154" s="30" t="s">
        <v>2783</v>
      </c>
      <c r="C154" s="6">
        <f t="shared" ref="C154:G154" si="1281">C155+C156+C157+C158</f>
        <v>9673.8610108302801</v>
      </c>
      <c r="D154" s="7">
        <f t="shared" ref="D154:H154" si="1282">C154/R154-1</f>
        <v>-0.186132483784195</v>
      </c>
      <c r="E154" s="6">
        <f t="shared" si="1281"/>
        <v>10892.929130885001</v>
      </c>
      <c r="F154" s="7">
        <f t="shared" si="1282"/>
        <v>-7.8770530060107397E-2</v>
      </c>
      <c r="G154" s="6">
        <f t="shared" si="1281"/>
        <v>11678.965485704301</v>
      </c>
      <c r="H154" s="7">
        <f t="shared" si="1282"/>
        <v>-7.0122910636083099E-2</v>
      </c>
      <c r="I154" s="6">
        <f t="shared" ref="I154:M154" si="1283">I155+I156+I157+I158</f>
        <v>12396.980946892299</v>
      </c>
      <c r="J154" s="7">
        <f t="shared" ref="J154:N154" si="1284">I154/X154-1</f>
        <v>-4.4645774352839999E-2</v>
      </c>
      <c r="K154" s="6">
        <f t="shared" si="1283"/>
        <v>12306.030129602001</v>
      </c>
      <c r="L154" s="7">
        <f t="shared" si="1284"/>
        <v>-2.2433032414543499E-2</v>
      </c>
      <c r="M154" s="6">
        <f t="shared" si="1283"/>
        <v>11177.8291783568</v>
      </c>
      <c r="N154" s="7">
        <f t="shared" si="1284"/>
        <v>-8.62614163977867E-2</v>
      </c>
      <c r="O154" s="31">
        <f t="shared" si="783"/>
        <v>68126.595882270703</v>
      </c>
      <c r="P154" s="32">
        <f t="shared" si="784"/>
        <v>-8.0217113565568807E-2</v>
      </c>
      <c r="Q154" s="6">
        <f t="shared" si="785"/>
        <v>61835.056028615298</v>
      </c>
      <c r="R154" s="6">
        <f t="shared" ref="R154:V154" si="1285">R155+R156+R157+R158</f>
        <v>11886.284706152501</v>
      </c>
      <c r="S154" s="7">
        <f t="shared" ref="S154:W154" si="1286">R154/AT154-1</f>
        <v>0.19396779800021999</v>
      </c>
      <c r="T154" s="6">
        <f t="shared" si="1285"/>
        <v>11824.3385457433</v>
      </c>
      <c r="U154" s="7">
        <f t="shared" si="1286"/>
        <v>0.316321751112422</v>
      </c>
      <c r="V154" s="6">
        <f t="shared" si="1285"/>
        <v>12559.687317055301</v>
      </c>
      <c r="W154" s="7">
        <f t="shared" si="1286"/>
        <v>0.33714068844719502</v>
      </c>
      <c r="X154" s="6">
        <f t="shared" ref="X154:AB154" si="1287">X155+X156+X157+X158</f>
        <v>12976.318745536</v>
      </c>
      <c r="Y154" s="7">
        <f t="shared" ref="Y154:AC154" si="1288">X154/AZ154-1</f>
        <v>0.26988649467974402</v>
      </c>
      <c r="Z154" s="6">
        <f t="shared" si="1287"/>
        <v>12588.4267141281</v>
      </c>
      <c r="AA154" s="7">
        <f t="shared" si="1288"/>
        <v>0.21373011815033699</v>
      </c>
      <c r="AB154" s="6">
        <f t="shared" si="1287"/>
        <v>12233.0712295093</v>
      </c>
      <c r="AC154" s="7">
        <f t="shared" si="1288"/>
        <v>0.25477723558521098</v>
      </c>
      <c r="AD154" s="6">
        <f t="shared" ref="AD154:AH154" si="1289">AD155+AD156+AD157+AD158</f>
        <v>10034.897473871801</v>
      </c>
      <c r="AE154" s="7">
        <f t="shared" ref="AE154:AI154" si="1290">AD154/BF154-1</f>
        <v>6.0873493040759702E-2</v>
      </c>
      <c r="AF154" s="6">
        <f t="shared" si="1289"/>
        <v>9539.8613494271594</v>
      </c>
      <c r="AG154" s="7">
        <f t="shared" si="1290"/>
        <v>-2.0418400379511599E-2</v>
      </c>
      <c r="AH154" s="6">
        <f t="shared" si="1289"/>
        <v>10038.9787612291</v>
      </c>
      <c r="AI154" s="7">
        <f t="shared" si="1290"/>
        <v>2.3898441059368998E-3</v>
      </c>
      <c r="AJ154" s="6">
        <f t="shared" ref="AJ154:AN154" si="1291">AJ155+AJ156+AJ157+AJ158</f>
        <v>10727.0780615804</v>
      </c>
      <c r="AK154" s="7">
        <f t="shared" ref="AK154:AO154" si="1292">AJ154/BL154-1</f>
        <v>-0.129948675719221</v>
      </c>
      <c r="AL154" s="6">
        <f t="shared" si="1291"/>
        <v>10482.8216834665</v>
      </c>
      <c r="AM154" s="7">
        <f t="shared" si="1292"/>
        <v>-0.13274274055260299</v>
      </c>
      <c r="AN154" s="6">
        <f t="shared" si="1291"/>
        <v>9906.6465631346491</v>
      </c>
      <c r="AO154" s="7">
        <f t="shared" si="1292"/>
        <v>-0.12824439547154801</v>
      </c>
      <c r="AP154" s="6">
        <f t="shared" si="794"/>
        <v>134798.411150834</v>
      </c>
      <c r="AQ154" s="7">
        <f t="shared" si="795"/>
        <v>9.0038542217740797E-2</v>
      </c>
      <c r="AR154" s="33"/>
      <c r="AS154" s="34">
        <f t="shared" si="796"/>
        <v>112299.876167832</v>
      </c>
      <c r="AT154" s="34">
        <f t="shared" ref="AT154:AX154" si="1293">AT155+AT156+AT157+AT158</f>
        <v>9955.28080913146</v>
      </c>
      <c r="AU154" s="33"/>
      <c r="AV154" s="34">
        <f t="shared" si="1293"/>
        <v>8982.8634494192502</v>
      </c>
      <c r="AW154" s="33"/>
      <c r="AX154" s="34">
        <f t="shared" si="1293"/>
        <v>9392.9437833805805</v>
      </c>
      <c r="AY154" s="33"/>
      <c r="AZ154" s="34">
        <f t="shared" ref="AZ154:BD154" si="1294">AZ155+AZ156+AZ157+AZ158</f>
        <v>10218.487085185199</v>
      </c>
      <c r="BA154" s="33"/>
      <c r="BB154" s="34">
        <f t="shared" si="1294"/>
        <v>10371.685208992199</v>
      </c>
      <c r="BC154" s="33"/>
      <c r="BD154" s="34">
        <f t="shared" si="1294"/>
        <v>9749.1976125977108</v>
      </c>
      <c r="BE154" s="33"/>
      <c r="BF154" s="34">
        <f t="shared" ref="BF154:BJ154" si="1295">BF155+BF156+BF157+BF158</f>
        <v>9459.0896461264092</v>
      </c>
      <c r="BG154" s="33"/>
      <c r="BH154" s="34">
        <f t="shared" si="1295"/>
        <v>9738.7102341684604</v>
      </c>
      <c r="BI154" s="33"/>
      <c r="BJ154" s="34">
        <f t="shared" si="1295"/>
        <v>10015.0443664792</v>
      </c>
      <c r="BK154" s="33"/>
      <c r="BL154" s="34">
        <f t="shared" ref="BL154:BP154" si="1296">BL155+BL156+BL157+BL158</f>
        <v>12329.247438877101</v>
      </c>
      <c r="BM154" s="33"/>
      <c r="BN154" s="34">
        <f t="shared" si="1296"/>
        <v>12087.326533474001</v>
      </c>
      <c r="BO154" s="33"/>
      <c r="BP154" s="34">
        <f t="shared" si="1296"/>
        <v>11364.0182083984</v>
      </c>
      <c r="BQ154" s="33"/>
      <c r="BR154" s="34">
        <f t="shared" si="813"/>
        <v>123663.89437623</v>
      </c>
      <c r="BS154" s="33"/>
      <c r="BT154" s="35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</row>
    <row r="155" spans="1:85" ht="28.8">
      <c r="A155" s="468"/>
      <c r="B155" s="30" t="s">
        <v>2784</v>
      </c>
      <c r="C155" s="38">
        <f>[1]班线包车!C43</f>
        <v>4330.6841000000004</v>
      </c>
      <c r="D155" s="7">
        <f t="shared" ref="D155:H155" si="1297">C155/R155-1</f>
        <v>-0.18090955630524599</v>
      </c>
      <c r="E155" s="38">
        <f>[1]班线包车!E43</f>
        <v>5973.8076000000001</v>
      </c>
      <c r="F155" s="7">
        <f t="shared" si="1297"/>
        <v>3.81535273105909E-2</v>
      </c>
      <c r="G155" s="38">
        <f>[1]班线包车!G43</f>
        <v>6126.3787000000002</v>
      </c>
      <c r="H155" s="7">
        <f t="shared" si="1297"/>
        <v>-2.3376198028723901E-3</v>
      </c>
      <c r="I155" s="38">
        <f>[1]班线包车!I43</f>
        <v>6709.8014999999996</v>
      </c>
      <c r="J155" s="7">
        <f t="shared" ref="J155:N155" si="1298">I155/X155-1</f>
        <v>6.5298625057295098E-2</v>
      </c>
      <c r="K155" s="38">
        <f>[1]班线包车!K43</f>
        <v>6422.9636</v>
      </c>
      <c r="L155" s="7">
        <f t="shared" si="1298"/>
        <v>7.9139839859310196E-2</v>
      </c>
      <c r="M155" s="38">
        <f>[1]班线包车!M43</f>
        <v>5719.9664000000002</v>
      </c>
      <c r="N155" s="7">
        <f t="shared" si="1298"/>
        <v>-1.5465645315284399E-2</v>
      </c>
      <c r="O155" s="31">
        <f t="shared" si="783"/>
        <v>35283.601900000001</v>
      </c>
      <c r="P155" s="32">
        <f t="shared" si="784"/>
        <v>1.16775942846559E-3</v>
      </c>
      <c r="Q155" s="6">
        <f t="shared" si="785"/>
        <v>29432.628199999999</v>
      </c>
      <c r="R155" s="38">
        <f>[1]班线包车!R43</f>
        <v>5287.1867000000002</v>
      </c>
      <c r="S155" s="7">
        <f t="shared" ref="S155:W155" si="1299">R155/AT155-1</f>
        <v>0.41869735767489102</v>
      </c>
      <c r="T155" s="38">
        <f>[1]班线包车!T43</f>
        <v>5754.2622000000001</v>
      </c>
      <c r="U155" s="7">
        <f t="shared" si="1299"/>
        <v>0.37710533873237401</v>
      </c>
      <c r="V155" s="38">
        <f>[1]班线包车!V43</f>
        <v>6140.7334000000001</v>
      </c>
      <c r="W155" s="7">
        <f t="shared" si="1299"/>
        <v>0.351694653162898</v>
      </c>
      <c r="X155" s="38">
        <f>[1]班线包车!X43</f>
        <v>6298.5169999999998</v>
      </c>
      <c r="Y155" s="7">
        <f t="shared" ref="Y155:AC155" si="1300">X155/AZ155-1</f>
        <v>0.32306859499253998</v>
      </c>
      <c r="Z155" s="38">
        <f>[1]班线包车!Z43</f>
        <v>5951.9288999999999</v>
      </c>
      <c r="AA155" s="7">
        <f t="shared" si="1300"/>
        <v>0.22150897359081201</v>
      </c>
      <c r="AB155" s="38">
        <f>[1]班线包车!AB43</f>
        <v>5809.8190000000004</v>
      </c>
      <c r="AC155" s="7">
        <f t="shared" si="1300"/>
        <v>0.30895355050518097</v>
      </c>
      <c r="AD155" s="38">
        <f>[1]班线包车!AD43</f>
        <v>5215.6359000000002</v>
      </c>
      <c r="AE155" s="7">
        <f t="shared" ref="AE155:AI155" si="1301">AD155/BF155-1</f>
        <v>0.174158422408037</v>
      </c>
      <c r="AF155" s="38">
        <f>[1]班线包车!AF43</f>
        <v>5112.6801999999998</v>
      </c>
      <c r="AG155" s="7">
        <f t="shared" si="1301"/>
        <v>9.0779363774928998E-2</v>
      </c>
      <c r="AH155" s="38">
        <f>[1]班线包车!AH43</f>
        <v>5120.6557000000003</v>
      </c>
      <c r="AI155" s="7">
        <f t="shared" si="1301"/>
        <v>5.1066225565480301E-2</v>
      </c>
      <c r="AJ155" s="38">
        <f>[1]班线包车!AJ43</f>
        <v>5405.8882999999996</v>
      </c>
      <c r="AK155" s="7">
        <f t="shared" ref="AK155:AO155" si="1302">AJ155/BL155-1</f>
        <v>-7.1359332992034605E-2</v>
      </c>
      <c r="AL155" s="38">
        <f>[1]班线包车!AL43</f>
        <v>5115.4008000000003</v>
      </c>
      <c r="AM155" s="7">
        <f t="shared" si="1302"/>
        <v>-0.128764451796653</v>
      </c>
      <c r="AN155" s="38">
        <f>[1]班线包车!AN43</f>
        <v>4543.3814000000002</v>
      </c>
      <c r="AO155" s="7">
        <f t="shared" si="1302"/>
        <v>-0.12575592769694399</v>
      </c>
      <c r="AP155" s="6">
        <f t="shared" si="794"/>
        <v>65756.089500000002</v>
      </c>
      <c r="AQ155" s="7">
        <f t="shared" si="795"/>
        <v>0.14536336270533701</v>
      </c>
      <c r="AR155" s="33"/>
      <c r="AS155" s="34">
        <f t="shared" si="796"/>
        <v>52213.754399999998</v>
      </c>
      <c r="AT155" s="39">
        <v>3726.7896999999998</v>
      </c>
      <c r="AU155" s="7"/>
      <c r="AV155" s="6">
        <v>4178.5200000000004</v>
      </c>
      <c r="AW155" s="7"/>
      <c r="AX155" s="38">
        <v>4542.9885999999997</v>
      </c>
      <c r="AY155" s="7"/>
      <c r="AZ155" s="39">
        <v>4760.5370000000003</v>
      </c>
      <c r="BA155" s="7"/>
      <c r="BB155" s="39">
        <v>4872.6035000000002</v>
      </c>
      <c r="BC155" s="7"/>
      <c r="BD155" s="39">
        <v>4438.5218999999997</v>
      </c>
      <c r="BE155" s="7"/>
      <c r="BF155" s="39">
        <v>4442.0205999999998</v>
      </c>
      <c r="BG155" s="7"/>
      <c r="BH155" s="39">
        <v>4687.1809000000003</v>
      </c>
      <c r="BI155" s="7"/>
      <c r="BJ155" s="39">
        <v>4871.8678</v>
      </c>
      <c r="BK155" s="7"/>
      <c r="BL155" s="39">
        <v>5821.2918</v>
      </c>
      <c r="BM155" s="7"/>
      <c r="BN155" s="39">
        <v>5871.4326000000001</v>
      </c>
      <c r="BO155" s="7"/>
      <c r="BP155" s="39">
        <v>5196.9255999999996</v>
      </c>
      <c r="BQ155" s="7"/>
      <c r="BR155" s="6">
        <f t="shared" si="813"/>
        <v>57410.68</v>
      </c>
      <c r="BS155" s="7"/>
      <c r="BT155" s="36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6"/>
    </row>
    <row r="156" spans="1:85" ht="28.8">
      <c r="A156" s="469"/>
      <c r="B156" s="30" t="s">
        <v>2785</v>
      </c>
      <c r="C156" s="38">
        <f>[1]公交!C50-[1]公交!C52</f>
        <v>4344.6899999999996</v>
      </c>
      <c r="D156" s="7">
        <f t="shared" ref="D156:H156" si="1303">C156/R156-1</f>
        <v>-0.201920303898103</v>
      </c>
      <c r="E156" s="38">
        <f>[1]公交!E50-[1]公交!E52</f>
        <v>4041.1</v>
      </c>
      <c r="F156" s="7">
        <f t="shared" si="1303"/>
        <v>-0.21295006904288399</v>
      </c>
      <c r="G156" s="38">
        <f>[1]公交!G50-[1]公交!G52</f>
        <v>4617.24</v>
      </c>
      <c r="H156" s="7">
        <f t="shared" si="1303"/>
        <v>-0.161855041315113</v>
      </c>
      <c r="I156" s="38">
        <f>[1]公交!I50-[1]公交!I52</f>
        <v>4796.78</v>
      </c>
      <c r="J156" s="7">
        <f t="shared" ref="J156:N156" si="1304">I156/X156-1</f>
        <v>-0.168258151773406</v>
      </c>
      <c r="K156" s="38">
        <f>[1]公交!K50-[1]公交!K52</f>
        <v>4871.22</v>
      </c>
      <c r="L156" s="7">
        <f t="shared" si="1304"/>
        <v>-0.14633154697855999</v>
      </c>
      <c r="M156" s="38">
        <f>[1]公交!M50-[1]公交!M52</f>
        <v>4476.01</v>
      </c>
      <c r="N156" s="7">
        <f t="shared" si="1304"/>
        <v>-0.18742398001604799</v>
      </c>
      <c r="O156" s="31">
        <f t="shared" si="783"/>
        <v>27147.040000000001</v>
      </c>
      <c r="P156" s="32">
        <f t="shared" si="784"/>
        <v>-0.179081129840585</v>
      </c>
      <c r="Q156" s="6">
        <f t="shared" si="785"/>
        <v>27560.67</v>
      </c>
      <c r="R156" s="38">
        <f>[1]公交!R50-[1]公交!R52</f>
        <v>5443.93</v>
      </c>
      <c r="S156" s="7">
        <f t="shared" ref="S156:W156" si="1305">R156/AT156-1</f>
        <v>0.15645970926687899</v>
      </c>
      <c r="T156" s="38">
        <f>[1]公交!T50-[1]公交!T52</f>
        <v>5134.49</v>
      </c>
      <c r="U156" s="7">
        <f t="shared" si="1305"/>
        <v>0.27218870402259698</v>
      </c>
      <c r="V156" s="38">
        <f>[1]公交!V50-[1]公交!V52</f>
        <v>5508.88</v>
      </c>
      <c r="W156" s="7">
        <f t="shared" si="1305"/>
        <v>0.36554797865246802</v>
      </c>
      <c r="X156" s="38">
        <f>[1]公交!X50-[1]公交!X52</f>
        <v>5767.15</v>
      </c>
      <c r="Y156" s="7">
        <f t="shared" ref="Y156:AC156" si="1306">X156/AZ156-1</f>
        <v>0.29161468913141397</v>
      </c>
      <c r="Z156" s="38">
        <f>[1]公交!Z50-[1]公交!Z52</f>
        <v>5706.22</v>
      </c>
      <c r="AA156" s="7">
        <f t="shared" si="1306"/>
        <v>0.26968819742823502</v>
      </c>
      <c r="AB156" s="38">
        <f>[1]公交!AB50-[1]公交!AB52</f>
        <v>5508.42</v>
      </c>
      <c r="AC156" s="7">
        <f t="shared" si="1306"/>
        <v>0.30029648654007801</v>
      </c>
      <c r="AD156" s="38">
        <f>[1]公交!AD50-[1]公交!AD52</f>
        <v>3899.87</v>
      </c>
      <c r="AE156" s="7">
        <f t="shared" ref="AE156:AI156" si="1307">AD156/BF156-1</f>
        <v>-1.9807503819470099E-3</v>
      </c>
      <c r="AF156" s="38">
        <f>[1]公交!AF50-[1]公交!AF52</f>
        <v>3522.37</v>
      </c>
      <c r="AG156" s="7">
        <f t="shared" si="1307"/>
        <v>-0.121914434290102</v>
      </c>
      <c r="AH156" s="38">
        <f>[1]公交!AH50-[1]公交!AH52</f>
        <v>4052.78</v>
      </c>
      <c r="AI156" s="7">
        <f t="shared" si="1307"/>
        <v>-1.1574932199090801E-2</v>
      </c>
      <c r="AJ156" s="38">
        <f>[1]公交!AJ50-[1]公交!AJ52</f>
        <v>4338.1099999999997</v>
      </c>
      <c r="AK156" s="7">
        <f t="shared" ref="AK156:AO156" si="1308">AJ156/BL156-1</f>
        <v>-0.19007843232434901</v>
      </c>
      <c r="AL156" s="38">
        <f>[1]公交!AL50-[1]公交!AL52</f>
        <v>4413.38</v>
      </c>
      <c r="AM156" s="7">
        <f t="shared" si="1308"/>
        <v>-0.139168461130356</v>
      </c>
      <c r="AN156" s="38">
        <f>[1]公交!AN50-[1]公交!AN52</f>
        <v>4271.8</v>
      </c>
      <c r="AO156" s="7">
        <f t="shared" si="1308"/>
        <v>-0.18330280771922</v>
      </c>
      <c r="AP156" s="6">
        <f t="shared" si="794"/>
        <v>57567.4</v>
      </c>
      <c r="AQ156" s="7">
        <f t="shared" si="795"/>
        <v>7.1898257979597494E-2</v>
      </c>
      <c r="AR156" s="33"/>
      <c r="AS156" s="34">
        <f t="shared" si="796"/>
        <v>48475.45</v>
      </c>
      <c r="AT156" s="6">
        <v>4707.41</v>
      </c>
      <c r="AU156" s="7"/>
      <c r="AV156" s="6">
        <v>4035.95</v>
      </c>
      <c r="AW156" s="7"/>
      <c r="AX156" s="6">
        <v>4034.19</v>
      </c>
      <c r="AY156" s="7"/>
      <c r="AZ156" s="6">
        <v>4465.07</v>
      </c>
      <c r="BA156" s="7"/>
      <c r="BB156" s="6">
        <v>4494.1899999999996</v>
      </c>
      <c r="BC156" s="7"/>
      <c r="BD156" s="6">
        <v>4236.28</v>
      </c>
      <c r="BE156" s="7"/>
      <c r="BF156" s="6">
        <v>3907.61</v>
      </c>
      <c r="BG156" s="7"/>
      <c r="BH156" s="6">
        <v>4011.42</v>
      </c>
      <c r="BI156" s="7"/>
      <c r="BJ156" s="6">
        <v>4100.24</v>
      </c>
      <c r="BK156" s="7"/>
      <c r="BL156" s="6">
        <v>5356.21</v>
      </c>
      <c r="BM156" s="7"/>
      <c r="BN156" s="6">
        <v>5126.88</v>
      </c>
      <c r="BO156" s="7"/>
      <c r="BP156" s="6">
        <v>5230.58</v>
      </c>
      <c r="BQ156" s="7"/>
      <c r="BR156" s="6">
        <f t="shared" si="813"/>
        <v>53706.03</v>
      </c>
      <c r="BS156" s="7"/>
      <c r="BT156" s="36"/>
      <c r="BU156" s="42"/>
      <c r="BV156" s="42"/>
      <c r="BW156" s="42"/>
      <c r="BX156" s="42"/>
      <c r="BY156" s="42"/>
      <c r="BZ156" s="42"/>
      <c r="CA156" s="8"/>
      <c r="CB156" s="42"/>
      <c r="CC156" s="8"/>
      <c r="CD156" s="8"/>
      <c r="CE156" s="8"/>
      <c r="CF156" s="8"/>
      <c r="CG156" s="6"/>
    </row>
    <row r="157" spans="1:85" ht="28.8">
      <c r="A157" s="470"/>
      <c r="B157" s="30" t="s">
        <v>2786</v>
      </c>
      <c r="C157" s="38">
        <f>[1]出租!C50-[1]出租!C52</f>
        <v>566.35</v>
      </c>
      <c r="D157" s="7">
        <f t="shared" ref="D157:H157" si="1309">C157/R157-1</f>
        <v>-0.111719313654757</v>
      </c>
      <c r="E157" s="38">
        <f>[1]出租!E50-[1]出租!E52</f>
        <v>554.25</v>
      </c>
      <c r="F157" s="7">
        <f t="shared" si="1309"/>
        <v>-0.103416480636708</v>
      </c>
      <c r="G157" s="38">
        <f>[1]出租!G50-[1]出租!G52</f>
        <v>558.66999999999996</v>
      </c>
      <c r="H157" s="7">
        <f t="shared" si="1309"/>
        <v>-3.40946420235482E-2</v>
      </c>
      <c r="I157" s="38">
        <f>[1]出租!I50-[1]出租!I52</f>
        <v>550.89</v>
      </c>
      <c r="J157" s="7">
        <f t="shared" ref="J157:N157" si="1310">I157/X157-1</f>
        <v>-3.6855079811878001E-2</v>
      </c>
      <c r="K157" s="38">
        <f>[1]出租!K50-[1]出租!K52</f>
        <v>591.47</v>
      </c>
      <c r="L157" s="7">
        <f t="shared" si="1310"/>
        <v>3.4816382945220999E-2</v>
      </c>
      <c r="M157" s="38">
        <f>[1]出租!M50-[1]出租!M52</f>
        <v>553.09</v>
      </c>
      <c r="N157" s="7">
        <f t="shared" si="1310"/>
        <v>-3.2213473315835697E-2</v>
      </c>
      <c r="O157" s="31">
        <f t="shared" si="783"/>
        <v>3374.72</v>
      </c>
      <c r="P157" s="32">
        <f t="shared" si="784"/>
        <v>-4.9157695136073397E-2</v>
      </c>
      <c r="Q157" s="6">
        <f t="shared" si="785"/>
        <v>2977.69</v>
      </c>
      <c r="R157" s="38">
        <f>[1]出租!R50-[1]出租!R52</f>
        <v>637.58000000000004</v>
      </c>
      <c r="S157" s="7">
        <f t="shared" ref="S157:W157" si="1311">R157/AT157-1</f>
        <v>-0.43384598991262302</v>
      </c>
      <c r="T157" s="38">
        <f>[1]出租!T50-[1]出租!T52</f>
        <v>618.17999999999995</v>
      </c>
      <c r="U157" s="7">
        <f t="shared" si="1311"/>
        <v>0.200722554580063</v>
      </c>
      <c r="V157" s="38">
        <f>[1]出租!V50-[1]出租!V52</f>
        <v>578.39</v>
      </c>
      <c r="W157" s="7">
        <f t="shared" si="1311"/>
        <v>0.17344288902414301</v>
      </c>
      <c r="X157" s="38">
        <f>[1]出租!X50-[1]出租!X52</f>
        <v>571.97</v>
      </c>
      <c r="Y157" s="7">
        <f t="shared" ref="Y157:AC157" si="1312">X157/AZ157-1</f>
        <v>-4.0061090225564103E-2</v>
      </c>
      <c r="Z157" s="38">
        <f>[1]出租!Z50-[1]出租!Z52</f>
        <v>571.57000000000005</v>
      </c>
      <c r="AA157" s="7">
        <f t="shared" si="1312"/>
        <v>-4.3573568046050302E-2</v>
      </c>
      <c r="AB157" s="38">
        <f>[1]出租!AB50-[1]出租!AB52</f>
        <v>571.5</v>
      </c>
      <c r="AC157" s="7">
        <f t="shared" si="1312"/>
        <v>-4.1718367483819102E-2</v>
      </c>
      <c r="AD157" s="38">
        <f>[1]出租!AD50-[1]出租!AD52</f>
        <v>581.70000000000005</v>
      </c>
      <c r="AE157" s="7">
        <f t="shared" ref="AE157:AI157" si="1313">AD157/BF157-1</f>
        <v>-2.8524666822539201E-2</v>
      </c>
      <c r="AF157" s="38">
        <f>[1]出租!AF50-[1]出租!AF52</f>
        <v>575.09</v>
      </c>
      <c r="AG157" s="7">
        <f t="shared" si="1313"/>
        <v>3.2051397089173199E-2</v>
      </c>
      <c r="AH157" s="38">
        <f>[1]出租!AH50-[1]出租!AH52</f>
        <v>563.44000000000005</v>
      </c>
      <c r="AI157" s="7">
        <f t="shared" si="1313"/>
        <v>8.9896493678593998E-3</v>
      </c>
      <c r="AJ157" s="38">
        <f>[1]出租!AJ50-[1]出租!AJ52</f>
        <v>558.33000000000004</v>
      </c>
      <c r="AK157" s="7">
        <f t="shared" ref="AK157:AO157" si="1314">AJ157/BL157-1</f>
        <v>-0.119381092079114</v>
      </c>
      <c r="AL157" s="38">
        <f>[1]出租!AL50-[1]出租!AL52</f>
        <v>531.37</v>
      </c>
      <c r="AM157" s="7">
        <f t="shared" si="1314"/>
        <v>-6.9616374555705102E-2</v>
      </c>
      <c r="AN157" s="38">
        <f>[1]出租!AN50-[1]出租!AN52</f>
        <v>545.64</v>
      </c>
      <c r="AO157" s="7">
        <f t="shared" si="1314"/>
        <v>0.18383198455229899</v>
      </c>
      <c r="AP157" s="6">
        <f t="shared" si="794"/>
        <v>6904.76</v>
      </c>
      <c r="AQ157" s="7">
        <f t="shared" si="795"/>
        <v>-5.4688933246808E-2</v>
      </c>
      <c r="AR157" s="33"/>
      <c r="AS157" s="34">
        <f t="shared" si="796"/>
        <v>6843.31</v>
      </c>
      <c r="AT157" s="6">
        <v>1126.1600000000001</v>
      </c>
      <c r="AU157" s="7"/>
      <c r="AV157" s="6">
        <v>514.84</v>
      </c>
      <c r="AW157" s="7"/>
      <c r="AX157" s="6">
        <v>492.9</v>
      </c>
      <c r="AY157" s="7"/>
      <c r="AZ157" s="6">
        <v>595.84</v>
      </c>
      <c r="BA157" s="7"/>
      <c r="BB157" s="6">
        <v>597.61</v>
      </c>
      <c r="BC157" s="7"/>
      <c r="BD157" s="6">
        <v>596.38</v>
      </c>
      <c r="BE157" s="7"/>
      <c r="BF157" s="6">
        <v>598.78</v>
      </c>
      <c r="BG157" s="7"/>
      <c r="BH157" s="6">
        <v>557.23</v>
      </c>
      <c r="BI157" s="7"/>
      <c r="BJ157" s="6">
        <v>558.41999999999996</v>
      </c>
      <c r="BK157" s="7"/>
      <c r="BL157" s="6">
        <v>634.02</v>
      </c>
      <c r="BM157" s="7"/>
      <c r="BN157" s="6">
        <v>571.13</v>
      </c>
      <c r="BO157" s="7"/>
      <c r="BP157" s="6">
        <v>460.91</v>
      </c>
      <c r="BQ157" s="7"/>
      <c r="BR157" s="6">
        <f t="shared" si="813"/>
        <v>7304.22</v>
      </c>
      <c r="BS157" s="7"/>
      <c r="BT157" s="36"/>
      <c r="BU157" s="42"/>
      <c r="BV157" s="42"/>
      <c r="BW157" s="42"/>
      <c r="BX157" s="42"/>
      <c r="BY157" s="42"/>
      <c r="BZ157" s="42"/>
      <c r="CA157" s="8"/>
      <c r="CB157" s="42"/>
      <c r="CC157" s="8"/>
      <c r="CD157" s="8"/>
      <c r="CE157" s="8"/>
      <c r="CF157" s="8"/>
      <c r="CG157" s="6"/>
    </row>
    <row r="158" spans="1:85" ht="28.8">
      <c r="A158" s="471"/>
      <c r="B158" s="30" t="s">
        <v>2787</v>
      </c>
      <c r="C158" s="6">
        <f>[1]网约车!C50-[1]网约车!C52</f>
        <v>432.13691083027902</v>
      </c>
      <c r="D158" s="7">
        <f t="shared" ref="D158:H158" si="1315">C158/R158-1</f>
        <v>-0.16509481345493299</v>
      </c>
      <c r="E158" s="6">
        <f>[1]网约车!E50-[1]网约车!E52</f>
        <v>323.77153088495902</v>
      </c>
      <c r="F158" s="7">
        <f t="shared" si="1315"/>
        <v>2.0053742551150201E-2</v>
      </c>
      <c r="G158" s="6">
        <f>[1]网约车!G50-[1]网约车!G52</f>
        <v>376.67678570429399</v>
      </c>
      <c r="H158" s="7">
        <f t="shared" si="1315"/>
        <v>0.13564983508525799</v>
      </c>
      <c r="I158" s="6">
        <f>[1]网约车!I50-[1]网约车!I52</f>
        <v>339.509446892303</v>
      </c>
      <c r="J158" s="7">
        <f t="shared" ref="J158:N158" si="1316">I158/X158-1</f>
        <v>2.44389125537325E-3</v>
      </c>
      <c r="K158" s="6">
        <f>[1]网约车!K50-[1]网约车!K52</f>
        <v>420.37652960200501</v>
      </c>
      <c r="L158" s="7">
        <f t="shared" si="1316"/>
        <v>0.17191907464782999</v>
      </c>
      <c r="M158" s="6">
        <f>[1]网约车!M50-[1]网约车!M52</f>
        <v>428.76277835681498</v>
      </c>
      <c r="N158" s="7">
        <f t="shared" si="1316"/>
        <v>0.24882764128964399</v>
      </c>
      <c r="O158" s="31">
        <f t="shared" si="783"/>
        <v>2321.2339822706499</v>
      </c>
      <c r="P158" s="32">
        <f t="shared" si="784"/>
        <v>5.1569231289550599E-2</v>
      </c>
      <c r="Q158" s="6">
        <f t="shared" si="785"/>
        <v>1864.06782861536</v>
      </c>
      <c r="R158" s="6">
        <f>[1]网约车!R50-[1]网约车!R52</f>
        <v>517.58800615254404</v>
      </c>
      <c r="S158" s="7">
        <f t="shared" ref="S158:W158" si="1317">R158/AT158-1</f>
        <v>0.31061114279471003</v>
      </c>
      <c r="T158" s="6">
        <f>[1]网约车!T50-[1]网约车!T52</f>
        <v>317.40634574332103</v>
      </c>
      <c r="U158" s="7">
        <f t="shared" si="1317"/>
        <v>0.25183209485147501</v>
      </c>
      <c r="V158" s="6">
        <f>[1]网约车!V50-[1]网约车!V52</f>
        <v>331.683917055309</v>
      </c>
      <c r="W158" s="7">
        <f t="shared" si="1317"/>
        <v>2.7313981589438999E-2</v>
      </c>
      <c r="X158" s="6">
        <f>[1]网约车!X50-[1]网约车!X52</f>
        <v>338.68174553603302</v>
      </c>
      <c r="Y158" s="7">
        <f t="shared" ref="Y158:AC158" si="1318">X158/AZ158-1</f>
        <v>-0.146983495688916</v>
      </c>
      <c r="Z158" s="6">
        <f>[1]网约车!Z50-[1]网约车!Z52</f>
        <v>358.70781412814802</v>
      </c>
      <c r="AA158" s="7">
        <f t="shared" si="1318"/>
        <v>-0.119263629550679</v>
      </c>
      <c r="AB158" s="6">
        <f>[1]网约车!AB50-[1]网约车!AB52</f>
        <v>343.33222950930099</v>
      </c>
      <c r="AC158" s="7">
        <f t="shared" si="1318"/>
        <v>-0.28175534723847301</v>
      </c>
      <c r="AD158" s="6">
        <f>[1]网约车!AD50-[1]网约车!AD52</f>
        <v>337.69157387180599</v>
      </c>
      <c r="AE158" s="7">
        <f t="shared" ref="AE158:AI158" si="1319">AD158/BF158-1</f>
        <v>-0.33874010215759098</v>
      </c>
      <c r="AF158" s="6">
        <f>[1]网约车!AF50-[1]网约车!AF52</f>
        <v>329.72114942715899</v>
      </c>
      <c r="AG158" s="7">
        <f t="shared" si="1319"/>
        <v>-0.31717692993642899</v>
      </c>
      <c r="AH158" s="6">
        <f>[1]网约车!AH50-[1]网约车!AH52</f>
        <v>302.10306122913403</v>
      </c>
      <c r="AI158" s="7">
        <f t="shared" si="1319"/>
        <v>-0.37648558969944301</v>
      </c>
      <c r="AJ158" s="6">
        <f>[1]网约车!AJ50-[1]网约车!AJ52</f>
        <v>424.749761580403</v>
      </c>
      <c r="AK158" s="7">
        <f t="shared" ref="AK158:AO158" si="1320">AJ158/BL158-1</f>
        <v>-0.17958522876774299</v>
      </c>
      <c r="AL158" s="6">
        <f>[1]网约车!AL50-[1]网约车!AL52</f>
        <v>422.670883466502</v>
      </c>
      <c r="AM158" s="7">
        <f t="shared" si="1320"/>
        <v>-0.18385017154101499</v>
      </c>
      <c r="AN158" s="6">
        <f>[1]网约车!AN50-[1]网约车!AN52</f>
        <v>545.82516313464805</v>
      </c>
      <c r="AO158" s="7">
        <f t="shared" si="1320"/>
        <v>0.147649641730871</v>
      </c>
      <c r="AP158" s="6">
        <f t="shared" si="794"/>
        <v>4570.1616508343104</v>
      </c>
      <c r="AQ158" s="7">
        <f t="shared" si="795"/>
        <v>-0.128324870648726</v>
      </c>
      <c r="AR158" s="33"/>
      <c r="AS158" s="34">
        <f t="shared" si="796"/>
        <v>4767.3617678315204</v>
      </c>
      <c r="AT158" s="6">
        <v>394.92110913146502</v>
      </c>
      <c r="AU158" s="7"/>
      <c r="AV158" s="6">
        <v>253.55344941925301</v>
      </c>
      <c r="AW158" s="7"/>
      <c r="AX158" s="6">
        <v>322.86518338058102</v>
      </c>
      <c r="AY158" s="7"/>
      <c r="AZ158" s="6">
        <v>397.04008518517497</v>
      </c>
      <c r="BA158" s="7"/>
      <c r="BB158" s="6">
        <v>407.28170899215598</v>
      </c>
      <c r="BC158" s="7"/>
      <c r="BD158" s="6">
        <v>478.01571259771703</v>
      </c>
      <c r="BE158" s="7"/>
      <c r="BF158" s="6">
        <v>510.67904612640598</v>
      </c>
      <c r="BG158" s="7"/>
      <c r="BH158" s="6">
        <v>482.87933416845698</v>
      </c>
      <c r="BI158" s="7"/>
      <c r="BJ158" s="6">
        <v>484.516566479208</v>
      </c>
      <c r="BK158" s="7"/>
      <c r="BL158" s="6">
        <v>517.72563887706701</v>
      </c>
      <c r="BM158" s="7"/>
      <c r="BN158" s="6">
        <v>517.88393347403996</v>
      </c>
      <c r="BO158" s="7"/>
      <c r="BP158" s="6">
        <v>475.60260839836201</v>
      </c>
      <c r="BQ158" s="7"/>
      <c r="BR158" s="6">
        <f t="shared" si="813"/>
        <v>5242.9643762298901</v>
      </c>
      <c r="BS158" s="7"/>
      <c r="BT158" s="36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6"/>
    </row>
    <row r="159" spans="1:85" s="24" customFormat="1" ht="28.8">
      <c r="A159" s="472" t="s">
        <v>2680</v>
      </c>
      <c r="B159" s="30" t="s">
        <v>2783</v>
      </c>
      <c r="C159" s="6">
        <f t="shared" ref="C159:G159" si="1321">C160+C161+C162+C163</f>
        <v>7095.8767625205301</v>
      </c>
      <c r="D159" s="7">
        <f t="shared" ref="D159:H159" si="1322">C159/R159-1</f>
        <v>-5.8034948581264199E-2</v>
      </c>
      <c r="E159" s="6">
        <f t="shared" si="1321"/>
        <v>7434.4895777436896</v>
      </c>
      <c r="F159" s="7">
        <f t="shared" si="1322"/>
        <v>-3.2372607308591199E-2</v>
      </c>
      <c r="G159" s="6">
        <f t="shared" si="1321"/>
        <v>7420.3952870259</v>
      </c>
      <c r="H159" s="7">
        <f t="shared" si="1322"/>
        <v>-3.0652556800020998E-2</v>
      </c>
      <c r="I159" s="6">
        <f t="shared" ref="I159:M159" si="1323">I160+I161+I162+I163</f>
        <v>7649.01636919679</v>
      </c>
      <c r="J159" s="7">
        <f t="shared" ref="J159:N159" si="1324">I159/X159-1</f>
        <v>-3.7589478324444398E-2</v>
      </c>
      <c r="K159" s="6">
        <f t="shared" si="1323"/>
        <v>7656.4576608623702</v>
      </c>
      <c r="L159" s="7">
        <f t="shared" si="1324"/>
        <v>-3.2720677359328598E-2</v>
      </c>
      <c r="M159" s="6">
        <f t="shared" si="1323"/>
        <v>7394.3258646752902</v>
      </c>
      <c r="N159" s="7">
        <f t="shared" si="1324"/>
        <v>-3.4017676527052197E-2</v>
      </c>
      <c r="O159" s="31">
        <f t="shared" si="783"/>
        <v>44650.561522024604</v>
      </c>
      <c r="P159" s="32">
        <f t="shared" si="784"/>
        <v>-3.7480664345287198E-2</v>
      </c>
      <c r="Q159" s="6">
        <f t="shared" si="785"/>
        <v>38734.540163839003</v>
      </c>
      <c r="R159" s="6">
        <f t="shared" ref="R159:V159" si="1325">R160+R161+R162+R163</f>
        <v>7533.0573590104104</v>
      </c>
      <c r="S159" s="7">
        <f t="shared" ref="S159:W159" si="1326">R159/AT159-1</f>
        <v>5.5152126347354703E-2</v>
      </c>
      <c r="T159" s="6">
        <f t="shared" si="1325"/>
        <v>7683.2152891672604</v>
      </c>
      <c r="U159" s="7">
        <f t="shared" si="1326"/>
        <v>4.7354404919345103E-2</v>
      </c>
      <c r="V159" s="6">
        <f t="shared" si="1325"/>
        <v>7655.0418934721001</v>
      </c>
      <c r="W159" s="7">
        <f t="shared" si="1326"/>
        <v>4.4961003412649497E-2</v>
      </c>
      <c r="X159" s="6">
        <f t="shared" ref="X159:AB159" si="1327">X160+X161+X162+X163</f>
        <v>7947.7688542721398</v>
      </c>
      <c r="Y159" s="7">
        <f t="shared" ref="Y159:AC159" si="1328">X159/AZ159-1</f>
        <v>3.4616095845092301E-2</v>
      </c>
      <c r="Z159" s="6">
        <f t="shared" si="1327"/>
        <v>7915.4567679170996</v>
      </c>
      <c r="AA159" s="7">
        <f t="shared" si="1328"/>
        <v>-4.5455464694387198E-3</v>
      </c>
      <c r="AB159" s="6">
        <f t="shared" si="1327"/>
        <v>7654.7217117709197</v>
      </c>
      <c r="AC159" s="7">
        <f t="shared" si="1328"/>
        <v>2.9371985210493402E-3</v>
      </c>
      <c r="AD159" s="6">
        <f t="shared" ref="AD159:AH159" si="1329">AD160+AD161+AD162+AD163</f>
        <v>7513.0966582156598</v>
      </c>
      <c r="AE159" s="7">
        <f t="shared" ref="AE159:AI159" si="1330">AD159/BF159-1</f>
        <v>-1.31369404669159E-2</v>
      </c>
      <c r="AF159" s="6">
        <f t="shared" si="1329"/>
        <v>7161.62665640656</v>
      </c>
      <c r="AG159" s="7">
        <f t="shared" si="1330"/>
        <v>-3.7094050866766898E-2</v>
      </c>
      <c r="AH159" s="6">
        <f t="shared" si="1329"/>
        <v>7093.1977780597299</v>
      </c>
      <c r="AI159" s="7">
        <f t="shared" si="1330"/>
        <v>-9.3848978235783198E-3</v>
      </c>
      <c r="AJ159" s="6">
        <f t="shared" ref="AJ159:AN159" si="1331">AJ160+AJ161+AJ162+AJ163</f>
        <v>7497.9798211302495</v>
      </c>
      <c r="AK159" s="7">
        <f t="shared" ref="AK159:AO159" si="1332">AJ159/BL159-1</f>
        <v>-1.93565484146726E-2</v>
      </c>
      <c r="AL159" s="6">
        <f t="shared" si="1331"/>
        <v>7292.5046673586003</v>
      </c>
      <c r="AM159" s="7">
        <f t="shared" si="1332"/>
        <v>-1.8671634384798502E-2</v>
      </c>
      <c r="AN159" s="6">
        <f t="shared" si="1331"/>
        <v>7178.0444753604597</v>
      </c>
      <c r="AO159" s="7">
        <f t="shared" si="1332"/>
        <v>-5.8616734355510002E-3</v>
      </c>
      <c r="AP159" s="6">
        <f t="shared" si="794"/>
        <v>90125.711932141203</v>
      </c>
      <c r="AQ159" s="7">
        <f t="shared" si="795"/>
        <v>6.1458253846031798E-3</v>
      </c>
      <c r="AR159" s="33"/>
      <c r="AS159" s="34">
        <f t="shared" si="796"/>
        <v>82354.830489801505</v>
      </c>
      <c r="AT159" s="34">
        <f t="shared" ref="AT159:AX159" si="1333">AT160+AT161+AT162+AT163</f>
        <v>7139.3092720077902</v>
      </c>
      <c r="AU159" s="33"/>
      <c r="AV159" s="34">
        <f t="shared" si="1333"/>
        <v>7335.8313605020203</v>
      </c>
      <c r="AW159" s="33"/>
      <c r="AX159" s="34">
        <f t="shared" si="1333"/>
        <v>7325.6723154951696</v>
      </c>
      <c r="AY159" s="33"/>
      <c r="AZ159" s="34">
        <f t="shared" ref="AZ159:BD159" si="1334">AZ160+AZ161+AZ162+AZ163</f>
        <v>7681.8530913925797</v>
      </c>
      <c r="BA159" s="33"/>
      <c r="BB159" s="34">
        <f t="shared" si="1334"/>
        <v>7951.6011404072597</v>
      </c>
      <c r="BC159" s="33"/>
      <c r="BD159" s="34">
        <f t="shared" si="1334"/>
        <v>7632.3041193992203</v>
      </c>
      <c r="BE159" s="33"/>
      <c r="BF159" s="34">
        <f t="shared" ref="BF159:BJ159" si="1335">BF160+BF161+BF162+BF163</f>
        <v>7613.10962614239</v>
      </c>
      <c r="BG159" s="33"/>
      <c r="BH159" s="34">
        <f t="shared" si="1335"/>
        <v>7437.5141859422001</v>
      </c>
      <c r="BI159" s="33"/>
      <c r="BJ159" s="34">
        <f t="shared" si="1335"/>
        <v>7160.3973758079101</v>
      </c>
      <c r="BK159" s="33"/>
      <c r="BL159" s="34">
        <f t="shared" ref="BL159:BP159" si="1336">BL160+BL161+BL162+BL163</f>
        <v>7645.9795953451503</v>
      </c>
      <c r="BM159" s="33"/>
      <c r="BN159" s="34">
        <f t="shared" si="1336"/>
        <v>7431.25840735979</v>
      </c>
      <c r="BO159" s="33"/>
      <c r="BP159" s="34">
        <f t="shared" si="1336"/>
        <v>7220.3679141577804</v>
      </c>
      <c r="BQ159" s="33"/>
      <c r="BR159" s="34">
        <f t="shared" si="813"/>
        <v>89575.198403959294</v>
      </c>
      <c r="BS159" s="33"/>
      <c r="BT159" s="35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</row>
    <row r="160" spans="1:85" ht="28.8">
      <c r="A160" s="468"/>
      <c r="B160" s="30" t="s">
        <v>2784</v>
      </c>
      <c r="C160" s="38">
        <f>[1]班线包车!C45</f>
        <v>6018.7632999999996</v>
      </c>
      <c r="D160" s="7">
        <f t="shared" ref="D160:H160" si="1337">C160/R160-1</f>
        <v>-8.7754206249015906E-2</v>
      </c>
      <c r="E160" s="38">
        <f>[1]班线包车!E45</f>
        <v>6370.4669999999996</v>
      </c>
      <c r="F160" s="7">
        <f t="shared" si="1337"/>
        <v>-5.4490230676191499E-2</v>
      </c>
      <c r="G160" s="38">
        <f>[1]班线包车!G45</f>
        <v>6382.2506999999996</v>
      </c>
      <c r="H160" s="7">
        <f t="shared" si="1337"/>
        <v>-5.4727162719512799E-2</v>
      </c>
      <c r="I160" s="38">
        <f>[1]班线包车!I45</f>
        <v>6638.9771000000001</v>
      </c>
      <c r="J160" s="7">
        <f t="shared" ref="J160:N160" si="1338">I160/X160-1</f>
        <v>-5.9866516161713602E-2</v>
      </c>
      <c r="K160" s="38">
        <f>[1]班线包车!K45</f>
        <v>6644.3877000000002</v>
      </c>
      <c r="L160" s="7">
        <f t="shared" si="1338"/>
        <v>-5.5791883549609997E-2</v>
      </c>
      <c r="M160" s="38">
        <f>[1]班线包车!M45</f>
        <v>6426.1171000000004</v>
      </c>
      <c r="N160" s="7">
        <f t="shared" si="1338"/>
        <v>-5.9586105425705901E-2</v>
      </c>
      <c r="O160" s="31">
        <f t="shared" si="783"/>
        <v>38480.962899999999</v>
      </c>
      <c r="P160" s="32">
        <f t="shared" si="784"/>
        <v>-6.18773735608973E-2</v>
      </c>
      <c r="Q160" s="6">
        <f t="shared" si="785"/>
        <v>34185.832199999997</v>
      </c>
      <c r="R160" s="38">
        <f>[1]班线包车!R45</f>
        <v>6597.7430000000004</v>
      </c>
      <c r="S160" s="7">
        <f t="shared" ref="S160:W160" si="1339">R160/AT160-1</f>
        <v>7.4807390531864901E-2</v>
      </c>
      <c r="T160" s="38">
        <f>[1]班线包车!T45</f>
        <v>6737.6004000000003</v>
      </c>
      <c r="U160" s="7">
        <f t="shared" si="1339"/>
        <v>6.4716241981719796E-2</v>
      </c>
      <c r="V160" s="38">
        <f>[1]班线包车!V45</f>
        <v>6751.7551000000003</v>
      </c>
      <c r="W160" s="7">
        <f t="shared" si="1339"/>
        <v>6.99416361481104E-2</v>
      </c>
      <c r="X160" s="38">
        <f>[1]班线包车!X45</f>
        <v>7061.7388000000001</v>
      </c>
      <c r="Y160" s="7">
        <f t="shared" ref="Y160:AC160" si="1340">X160/AZ160-1</f>
        <v>4.4643937429046397E-2</v>
      </c>
      <c r="Z160" s="38">
        <f>[1]班线包车!Z45</f>
        <v>7036.9948999999997</v>
      </c>
      <c r="AA160" s="7">
        <f t="shared" si="1340"/>
        <v>-4.9546281888739304E-3</v>
      </c>
      <c r="AB160" s="38">
        <f>[1]班线包车!AB45</f>
        <v>6833.2860000000001</v>
      </c>
      <c r="AC160" s="7">
        <f t="shared" si="1340"/>
        <v>1.2786078045351699E-2</v>
      </c>
      <c r="AD160" s="38">
        <f>[1]班线包车!AD45</f>
        <v>6717.576</v>
      </c>
      <c r="AE160" s="7">
        <f t="shared" ref="AE160:AI160" si="1341">AD160/BF160-1</f>
        <v>-6.3545110380968097E-3</v>
      </c>
      <c r="AF160" s="38">
        <f>[1]班线包车!AF45</f>
        <v>6359.2431999999999</v>
      </c>
      <c r="AG160" s="7">
        <f t="shared" si="1341"/>
        <v>-4.1830146230805797E-2</v>
      </c>
      <c r="AH160" s="38">
        <f>[1]班线包车!AH45</f>
        <v>6290.8262999999997</v>
      </c>
      <c r="AI160" s="7">
        <f t="shared" si="1341"/>
        <v>-1.3618044486349099E-2</v>
      </c>
      <c r="AJ160" s="38">
        <f>[1]班线包车!AJ45</f>
        <v>6607.9651999999996</v>
      </c>
      <c r="AK160" s="7">
        <f t="shared" ref="AK160:AO160" si="1342">AJ160/BL160-1</f>
        <v>-2.5442112106957501E-2</v>
      </c>
      <c r="AL160" s="38">
        <f>[1]班线包车!AL45</f>
        <v>6390.1947</v>
      </c>
      <c r="AM160" s="7">
        <f t="shared" si="1342"/>
        <v>-2.6391779681641001E-2</v>
      </c>
      <c r="AN160" s="38">
        <f>[1]班线包车!AN45</f>
        <v>6195.4233999999997</v>
      </c>
      <c r="AO160" s="7">
        <f t="shared" si="1342"/>
        <v>-1.0533623075711301E-2</v>
      </c>
      <c r="AP160" s="6">
        <f t="shared" si="794"/>
        <v>79580.346999999994</v>
      </c>
      <c r="AQ160" s="7">
        <f t="shared" si="795"/>
        <v>1.07192969185781E-2</v>
      </c>
      <c r="AR160" s="33"/>
      <c r="AS160" s="34">
        <f t="shared" si="796"/>
        <v>72474.970300000001</v>
      </c>
      <c r="AT160" s="39">
        <v>6138.5352000000003</v>
      </c>
      <c r="AU160" s="7"/>
      <c r="AV160" s="6">
        <v>6328.0713999999998</v>
      </c>
      <c r="AW160" s="7"/>
      <c r="AX160" s="38">
        <v>6310.3957</v>
      </c>
      <c r="AY160" s="7"/>
      <c r="AZ160" s="39">
        <v>6759.9480999999996</v>
      </c>
      <c r="BA160" s="7"/>
      <c r="BB160" s="39">
        <v>7072.0342000000001</v>
      </c>
      <c r="BC160" s="7"/>
      <c r="BD160" s="39">
        <v>6747.0181000000002</v>
      </c>
      <c r="BE160" s="7"/>
      <c r="BF160" s="39">
        <v>6760.5358999999999</v>
      </c>
      <c r="BG160" s="7"/>
      <c r="BH160" s="39">
        <v>6636.8642</v>
      </c>
      <c r="BI160" s="7"/>
      <c r="BJ160" s="39">
        <v>6377.6778000000004</v>
      </c>
      <c r="BK160" s="7"/>
      <c r="BL160" s="39">
        <v>6780.4748</v>
      </c>
      <c r="BM160" s="7"/>
      <c r="BN160" s="39">
        <v>6563.4148999999998</v>
      </c>
      <c r="BO160" s="7"/>
      <c r="BP160" s="39">
        <v>6261.3783999999996</v>
      </c>
      <c r="BQ160" s="7"/>
      <c r="BR160" s="6">
        <f t="shared" si="813"/>
        <v>78736.348700000002</v>
      </c>
      <c r="BS160" s="7"/>
      <c r="BT160" s="36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6"/>
    </row>
    <row r="161" spans="1:85" ht="28.8">
      <c r="A161" s="469"/>
      <c r="B161" s="30" t="s">
        <v>2785</v>
      </c>
      <c r="C161" s="38">
        <f>[1]公交!C54-[1]公交!C56</f>
        <v>613.91</v>
      </c>
      <c r="D161" s="7">
        <f t="shared" ref="D161:H161" si="1343">C161/R161-1</f>
        <v>-2.2700861231832101E-2</v>
      </c>
      <c r="E161" s="38">
        <f>[1]公交!E54-[1]公交!E56</f>
        <v>578.52</v>
      </c>
      <c r="F161" s="7">
        <f t="shared" si="1343"/>
        <v>-0.101258350163119</v>
      </c>
      <c r="G161" s="38">
        <f>[1]公交!G54-[1]公交!G56</f>
        <v>573.87</v>
      </c>
      <c r="H161" s="7">
        <f t="shared" si="1343"/>
        <v>-5.1344783693981003E-2</v>
      </c>
      <c r="I161" s="38">
        <f>[1]公交!I54-[1]公交!I56</f>
        <v>549.26</v>
      </c>
      <c r="J161" s="7">
        <f t="shared" ref="J161:N161" si="1344">I161/X161-1</f>
        <v>-6.14630145412913E-2</v>
      </c>
      <c r="K161" s="38">
        <f>[1]公交!K54-[1]公交!K56</f>
        <v>552.73</v>
      </c>
      <c r="L161" s="7">
        <f t="shared" si="1344"/>
        <v>7.8773180649513996E-3</v>
      </c>
      <c r="M161" s="38">
        <f>[1]公交!M54-[1]公交!M56</f>
        <v>508.73</v>
      </c>
      <c r="N161" s="7">
        <f t="shared" si="1344"/>
        <v>2.14436301576146E-2</v>
      </c>
      <c r="O161" s="31">
        <f t="shared" si="783"/>
        <v>3377.02</v>
      </c>
      <c r="P161" s="32">
        <f t="shared" si="784"/>
        <v>-3.7471960872056197E-2</v>
      </c>
      <c r="Q161" s="6">
        <f t="shared" si="785"/>
        <v>3010.44</v>
      </c>
      <c r="R161" s="38">
        <f>[1]公交!R54-[1]公交!R56</f>
        <v>628.16999999999996</v>
      </c>
      <c r="S161" s="7">
        <f t="shared" ref="S161:W161" si="1345">R161/AT161-1</f>
        <v>6.0345700685324501E-2</v>
      </c>
      <c r="T161" s="38">
        <f>[1]公交!T54-[1]公交!T56</f>
        <v>643.70000000000005</v>
      </c>
      <c r="U161" s="7">
        <f t="shared" si="1345"/>
        <v>4.8182284461995001E-4</v>
      </c>
      <c r="V161" s="38">
        <f>[1]公交!V54-[1]公交!V56</f>
        <v>604.92999999999995</v>
      </c>
      <c r="W161" s="7">
        <f t="shared" si="1345"/>
        <v>-8.6387869451618401E-2</v>
      </c>
      <c r="X161" s="38">
        <f>[1]公交!X54-[1]公交!X56</f>
        <v>585.23</v>
      </c>
      <c r="Y161" s="7">
        <f t="shared" ref="Y161:AC161" si="1346">X161/AZ161-1</f>
        <v>2.8885372714486698E-2</v>
      </c>
      <c r="Z161" s="38">
        <f>[1]公交!Z54-[1]公交!Z56</f>
        <v>548.41</v>
      </c>
      <c r="AA161" s="7">
        <f t="shared" si="1346"/>
        <v>2.89890423296306E-2</v>
      </c>
      <c r="AB161" s="38">
        <f>[1]公交!AB54-[1]公交!AB56</f>
        <v>498.05</v>
      </c>
      <c r="AC161" s="7">
        <f t="shared" si="1346"/>
        <v>-3.7658924914016297E-2</v>
      </c>
      <c r="AD161" s="38">
        <f>[1]公交!AD54-[1]公交!AD56</f>
        <v>466.28</v>
      </c>
      <c r="AE161" s="7">
        <f t="shared" ref="AE161:AI161" si="1347">AD161/BF161-1</f>
        <v>-5.2295685047052003E-2</v>
      </c>
      <c r="AF161" s="38">
        <f>[1]公交!AF54-[1]公交!AF56</f>
        <v>464.79</v>
      </c>
      <c r="AG161" s="7">
        <f t="shared" si="1347"/>
        <v>5.1275671763322303E-2</v>
      </c>
      <c r="AH161" s="38">
        <f>[1]公交!AH54-[1]公交!AH56</f>
        <v>475.35</v>
      </c>
      <c r="AI161" s="7">
        <f t="shared" si="1347"/>
        <v>8.8006408789196494E-2</v>
      </c>
      <c r="AJ161" s="38">
        <f>[1]公交!AJ54-[1]公交!AJ56</f>
        <v>547.91</v>
      </c>
      <c r="AK161" s="7">
        <f t="shared" ref="AK161:AO161" si="1348">AJ161/BL161-1</f>
        <v>8.6562487605600105E-2</v>
      </c>
      <c r="AL161" s="38">
        <f>[1]公交!AL54-[1]公交!AL56</f>
        <v>546.39</v>
      </c>
      <c r="AM161" s="7">
        <f t="shared" si="1348"/>
        <v>8.4688225835268804E-2</v>
      </c>
      <c r="AN161" s="38">
        <f>[1]公交!AN54-[1]公交!AN56</f>
        <v>563.41</v>
      </c>
      <c r="AO161" s="7">
        <f t="shared" si="1348"/>
        <v>-2.66735769197546E-2</v>
      </c>
      <c r="AP161" s="6">
        <f t="shared" si="794"/>
        <v>6572.62</v>
      </c>
      <c r="AQ161" s="7">
        <f t="shared" si="795"/>
        <v>1.5059203627428601E-2</v>
      </c>
      <c r="AR161" s="33"/>
      <c r="AS161" s="34">
        <f t="shared" si="796"/>
        <v>5896.26</v>
      </c>
      <c r="AT161" s="6">
        <v>592.41999999999996</v>
      </c>
      <c r="AU161" s="7"/>
      <c r="AV161" s="6">
        <v>643.39</v>
      </c>
      <c r="AW161" s="7"/>
      <c r="AX161" s="6">
        <v>662.13</v>
      </c>
      <c r="AY161" s="7"/>
      <c r="AZ161" s="6">
        <v>568.79999999999995</v>
      </c>
      <c r="BA161" s="7"/>
      <c r="BB161" s="6">
        <v>532.96</v>
      </c>
      <c r="BC161" s="7"/>
      <c r="BD161" s="6">
        <v>517.54</v>
      </c>
      <c r="BE161" s="7"/>
      <c r="BF161" s="6">
        <v>492.01</v>
      </c>
      <c r="BG161" s="7"/>
      <c r="BH161" s="6">
        <v>442.12</v>
      </c>
      <c r="BI161" s="7"/>
      <c r="BJ161" s="6">
        <v>436.9</v>
      </c>
      <c r="BK161" s="7"/>
      <c r="BL161" s="6">
        <v>504.26</v>
      </c>
      <c r="BM161" s="7"/>
      <c r="BN161" s="6">
        <v>503.73</v>
      </c>
      <c r="BO161" s="7"/>
      <c r="BP161" s="6">
        <v>578.85</v>
      </c>
      <c r="BQ161" s="7"/>
      <c r="BR161" s="6">
        <f t="shared" si="813"/>
        <v>6475.11</v>
      </c>
      <c r="BS161" s="7"/>
      <c r="BT161" s="36"/>
      <c r="BU161" s="42"/>
      <c r="BV161" s="42"/>
      <c r="BW161" s="42"/>
      <c r="BX161" s="42"/>
      <c r="BY161" s="42"/>
      <c r="BZ161" s="42"/>
      <c r="CA161" s="8"/>
      <c r="CB161" s="42"/>
      <c r="CC161" s="8"/>
      <c r="CD161" s="8"/>
      <c r="CE161" s="8"/>
      <c r="CF161" s="8"/>
      <c r="CG161" s="6"/>
    </row>
    <row r="162" spans="1:85" ht="28.8">
      <c r="A162" s="470"/>
      <c r="B162" s="30" t="s">
        <v>2786</v>
      </c>
      <c r="C162" s="38">
        <f>[1]出租!C54-[1]出租!C56</f>
        <v>256.23</v>
      </c>
      <c r="D162" s="7">
        <f t="shared" ref="D162:H162" si="1349">C162/R162-1</f>
        <v>-5.0894543838204201E-2</v>
      </c>
      <c r="E162" s="38">
        <f>[1]出租!E54-[1]出租!E56</f>
        <v>282.11</v>
      </c>
      <c r="F162" s="7">
        <f t="shared" si="1349"/>
        <v>7.9103392877634807E-2</v>
      </c>
      <c r="G162" s="38">
        <f>[1]出租!G54-[1]出租!G56</f>
        <v>274.27999999999997</v>
      </c>
      <c r="H162" s="7">
        <f t="shared" si="1349"/>
        <v>7.2579383700923206E-2</v>
      </c>
      <c r="I162" s="38">
        <f>[1]出租!I54-[1]出租!I56</f>
        <v>281.87</v>
      </c>
      <c r="J162" s="7">
        <f t="shared" ref="J162:N162" si="1350">I162/X162-1</f>
        <v>0.12057724417587699</v>
      </c>
      <c r="K162" s="38">
        <f>[1]出租!K54-[1]出租!K56</f>
        <v>284.25</v>
      </c>
      <c r="L162" s="7">
        <f t="shared" si="1350"/>
        <v>2.7620114963305301E-2</v>
      </c>
      <c r="M162" s="38">
        <f>[1]出租!M54-[1]出租!M56</f>
        <v>282.01</v>
      </c>
      <c r="N162" s="7">
        <f t="shared" si="1350"/>
        <v>4.5371983541534898E-2</v>
      </c>
      <c r="O162" s="31">
        <f t="shared" si="783"/>
        <v>1660.75</v>
      </c>
      <c r="P162" s="32">
        <f t="shared" si="784"/>
        <v>4.7765356079341799E-2</v>
      </c>
      <c r="Q162" s="6">
        <f t="shared" si="785"/>
        <v>1315.27</v>
      </c>
      <c r="R162" s="38">
        <f>[1]出租!R54-[1]出租!R56</f>
        <v>269.97000000000003</v>
      </c>
      <c r="S162" s="7">
        <f t="shared" ref="S162:W162" si="1351">R162/AT162-1</f>
        <v>2.7858257187429701E-3</v>
      </c>
      <c r="T162" s="38">
        <f>[1]出租!T54-[1]出租!T56</f>
        <v>261.43</v>
      </c>
      <c r="U162" s="7">
        <f t="shared" si="1351"/>
        <v>-5.7026403116433602E-2</v>
      </c>
      <c r="V162" s="38">
        <f>[1]出租!V54-[1]出租!V56</f>
        <v>255.72</v>
      </c>
      <c r="W162" s="7">
        <f t="shared" si="1351"/>
        <v>-1.41485793592663E-2</v>
      </c>
      <c r="X162" s="38">
        <f>[1]出租!X54-[1]出租!X56</f>
        <v>251.54</v>
      </c>
      <c r="Y162" s="7">
        <f t="shared" ref="Y162:AC162" si="1352">X162/AZ162-1</f>
        <v>3.5507680031920999E-3</v>
      </c>
      <c r="Z162" s="38">
        <f>[1]出租!Z54-[1]出租!Z56</f>
        <v>276.61</v>
      </c>
      <c r="AA162" s="7">
        <f t="shared" si="1352"/>
        <v>8.1775518185373694E-2</v>
      </c>
      <c r="AB162" s="38">
        <f>[1]出租!AB54-[1]出租!AB56</f>
        <v>269.77</v>
      </c>
      <c r="AC162" s="7">
        <f t="shared" si="1352"/>
        <v>-3.5122858471333E-2</v>
      </c>
      <c r="AD162" s="38">
        <f>[1]出租!AD54-[1]出租!AD56</f>
        <v>264.39999999999998</v>
      </c>
      <c r="AE162" s="7">
        <f t="shared" ref="AE162:AI162" si="1353">AD162/BF162-1</f>
        <v>6.02718851505799E-2</v>
      </c>
      <c r="AF162" s="38">
        <f>[1]出租!AF54-[1]出租!AF56</f>
        <v>265.25</v>
      </c>
      <c r="AG162" s="7">
        <f t="shared" si="1353"/>
        <v>5.17446471054719E-2</v>
      </c>
      <c r="AH162" s="38">
        <f>[1]出租!AH54-[1]出租!AH56</f>
        <v>259.37</v>
      </c>
      <c r="AI162" s="7">
        <f t="shared" si="1353"/>
        <v>2.3317288724058902E-2</v>
      </c>
      <c r="AJ162" s="38">
        <f>[1]出租!AJ54-[1]出租!AJ56</f>
        <v>257.48</v>
      </c>
      <c r="AK162" s="7">
        <f t="shared" ref="AK162:AO162" si="1354">AJ162/BL162-1</f>
        <v>-3.3289463497714299E-3</v>
      </c>
      <c r="AL162" s="38">
        <f>[1]出租!AL54-[1]出租!AL56</f>
        <v>248.7</v>
      </c>
      <c r="AM162" s="7">
        <f t="shared" si="1354"/>
        <v>-7.8193568977896807E-3</v>
      </c>
      <c r="AN162" s="38">
        <f>[1]出租!AN54-[1]出租!AN56</f>
        <v>250.83</v>
      </c>
      <c r="AO162" s="7">
        <f t="shared" si="1354"/>
        <v>-1.11566664038475E-2</v>
      </c>
      <c r="AP162" s="6">
        <f t="shared" si="794"/>
        <v>3131.07</v>
      </c>
      <c r="AQ162" s="7">
        <f t="shared" si="795"/>
        <v>6.9432831212936598E-3</v>
      </c>
      <c r="AR162" s="33"/>
      <c r="AS162" s="34">
        <f t="shared" si="796"/>
        <v>2855.82</v>
      </c>
      <c r="AT162" s="6">
        <v>269.22000000000003</v>
      </c>
      <c r="AU162" s="7"/>
      <c r="AV162" s="6">
        <v>277.24</v>
      </c>
      <c r="AW162" s="7"/>
      <c r="AX162" s="6">
        <v>259.39</v>
      </c>
      <c r="AY162" s="7"/>
      <c r="AZ162" s="6">
        <v>250.65</v>
      </c>
      <c r="BA162" s="7"/>
      <c r="BB162" s="6">
        <v>255.7</v>
      </c>
      <c r="BC162" s="7"/>
      <c r="BD162" s="6">
        <v>279.58999999999997</v>
      </c>
      <c r="BE162" s="7"/>
      <c r="BF162" s="6">
        <v>249.37</v>
      </c>
      <c r="BG162" s="7"/>
      <c r="BH162" s="6">
        <v>252.2</v>
      </c>
      <c r="BI162" s="7"/>
      <c r="BJ162" s="6">
        <v>253.46</v>
      </c>
      <c r="BK162" s="7"/>
      <c r="BL162" s="6">
        <v>258.33999999999997</v>
      </c>
      <c r="BM162" s="7"/>
      <c r="BN162" s="6">
        <v>250.66</v>
      </c>
      <c r="BO162" s="7"/>
      <c r="BP162" s="6">
        <v>253.66</v>
      </c>
      <c r="BQ162" s="7"/>
      <c r="BR162" s="6">
        <f t="shared" si="813"/>
        <v>3109.48</v>
      </c>
      <c r="BS162" s="7"/>
      <c r="BT162" s="36"/>
      <c r="BU162" s="42"/>
      <c r="BV162" s="42"/>
      <c r="BW162" s="42"/>
      <c r="BX162" s="42"/>
      <c r="BY162" s="42"/>
      <c r="BZ162" s="42"/>
      <c r="CA162" s="8"/>
      <c r="CB162" s="42"/>
      <c r="CC162" s="8"/>
      <c r="CD162" s="8"/>
      <c r="CE162" s="8"/>
      <c r="CF162" s="8"/>
      <c r="CG162" s="6"/>
    </row>
    <row r="163" spans="1:85" ht="28.8">
      <c r="A163" s="471"/>
      <c r="B163" s="30" t="s">
        <v>2787</v>
      </c>
      <c r="C163" s="6">
        <f>[1]网约车!C54-[1]网约车!C56</f>
        <v>206.973462520526</v>
      </c>
      <c r="D163" s="7">
        <f t="shared" ref="D163:H163" si="1355">C163/R163-1</f>
        <v>4.5676403852068903</v>
      </c>
      <c r="E163" s="6">
        <f>[1]网约车!E54-[1]网约车!E56</f>
        <v>203.39257774368801</v>
      </c>
      <c r="F163" s="7">
        <f t="shared" si="1355"/>
        <v>4.0239134138017896</v>
      </c>
      <c r="G163" s="6">
        <f>[1]网约车!G54-[1]网约车!G56</f>
        <v>189.994587025903</v>
      </c>
      <c r="H163" s="7">
        <f t="shared" si="1355"/>
        <v>3.45611809786429</v>
      </c>
      <c r="I163" s="6">
        <f>[1]网约车!I54-[1]网约车!I56</f>
        <v>178.90926919678699</v>
      </c>
      <c r="J163" s="7">
        <f t="shared" ref="J163:N163" si="1356">I163/X163-1</f>
        <v>2.6319340658533399</v>
      </c>
      <c r="K163" s="6">
        <f>[1]网约车!K54-[1]网约车!K56</f>
        <v>175.08996086236701</v>
      </c>
      <c r="L163" s="7">
        <f t="shared" si="1356"/>
        <v>2.27626948096158</v>
      </c>
      <c r="M163" s="6">
        <f>[1]网约车!M54-[1]网约车!M56</f>
        <v>177.46876467529199</v>
      </c>
      <c r="N163" s="7">
        <f t="shared" si="1356"/>
        <v>2.3100141509554599</v>
      </c>
      <c r="O163" s="31">
        <f t="shared" ref="O163:O188" si="1357">E163+C163+G163+I163+K163+M163</f>
        <v>1131.82862202456</v>
      </c>
      <c r="P163" s="32">
        <f t="shared" ref="P163:P188" si="1358">O163/SUM(R163,T163,V163,X163,Z163,AB163)-1</f>
        <v>3.0917305318650898</v>
      </c>
      <c r="Q163" s="6">
        <f t="shared" ref="Q163:Q188" si="1359">R163+T163+V163+X163+Z163</f>
        <v>222.99796383900701</v>
      </c>
      <c r="R163" s="6">
        <f>[1]网约车!R54-[1]网约车!R56</f>
        <v>37.174359010407798</v>
      </c>
      <c r="S163" s="7">
        <f t="shared" ref="S163:W163" si="1360">R163/AT163-1</f>
        <v>-0.73281627947807504</v>
      </c>
      <c r="T163" s="6">
        <f>[1]网约车!T54-[1]网约车!T56</f>
        <v>40.484889167262303</v>
      </c>
      <c r="U163" s="7">
        <f t="shared" si="1360"/>
        <v>-0.53535053919456699</v>
      </c>
      <c r="V163" s="6">
        <f>[1]网约车!V54-[1]网约车!V56</f>
        <v>42.636793472094702</v>
      </c>
      <c r="W163" s="7">
        <f t="shared" si="1360"/>
        <v>-0.54523962659154002</v>
      </c>
      <c r="X163" s="6">
        <f>[1]网约车!X54-[1]网约车!X56</f>
        <v>49.260054272144799</v>
      </c>
      <c r="Y163" s="7">
        <f t="shared" ref="Y163:AC163" si="1361">X163/AZ163-1</f>
        <v>-0.51920298266979503</v>
      </c>
      <c r="Z163" s="6">
        <f>[1]网约车!Z54-[1]网约车!Z56</f>
        <v>53.441867917097703</v>
      </c>
      <c r="AA163" s="7">
        <f t="shared" si="1361"/>
        <v>-0.41212554643594701</v>
      </c>
      <c r="AB163" s="6">
        <f>[1]网约车!AB54-[1]网约车!AB56</f>
        <v>53.615711770919198</v>
      </c>
      <c r="AC163" s="7">
        <f t="shared" si="1361"/>
        <v>-0.391808839188658</v>
      </c>
      <c r="AD163" s="6">
        <f>[1]网约车!AD54-[1]网约车!AD56</f>
        <v>64.840658215656603</v>
      </c>
      <c r="AE163" s="7">
        <f t="shared" ref="AE163:AI163" si="1362">AD163/BF163-1</f>
        <v>-0.41686765553101401</v>
      </c>
      <c r="AF163" s="6">
        <f>[1]网约车!AF54-[1]网约车!AF56</f>
        <v>72.343456406556797</v>
      </c>
      <c r="AG163" s="7">
        <f t="shared" si="1362"/>
        <v>-0.31963259690559798</v>
      </c>
      <c r="AH163" s="6">
        <f>[1]网约车!AH54-[1]网约车!AH56</f>
        <v>67.651478059733805</v>
      </c>
      <c r="AI163" s="7">
        <f t="shared" si="1362"/>
        <v>-0.26752069324747701</v>
      </c>
      <c r="AJ163" s="6">
        <f>[1]网约车!AJ54-[1]网约车!AJ56</f>
        <v>84.624621130251001</v>
      </c>
      <c r="AK163" s="7">
        <f t="shared" ref="AK163:AO163" si="1363">AJ163/BL163-1</f>
        <v>-0.177641616735006</v>
      </c>
      <c r="AL163" s="6">
        <f>[1]网约车!AL54-[1]网约车!AL56</f>
        <v>107.219967358605</v>
      </c>
      <c r="AM163" s="7">
        <f t="shared" si="1363"/>
        <v>-5.4943563634520201E-2</v>
      </c>
      <c r="AN163" s="6">
        <f>[1]网约车!AN54-[1]网约车!AN56</f>
        <v>168.38107536046101</v>
      </c>
      <c r="AO163" s="7">
        <f t="shared" si="1363"/>
        <v>0.33129128840900302</v>
      </c>
      <c r="AP163" s="6">
        <f t="shared" ref="AP163:AP188" si="1364">T163+R163+V163+X163+Z163+AB163+AD163+AF163+AH163+AJ163+AL163+AN163</f>
        <v>841.67493214119099</v>
      </c>
      <c r="AQ163" s="7">
        <f t="shared" ref="AQ163:AQ188" si="1365">AP163/SUM(AT163,AV163,AX163,AZ163,BB163,BD163,BF163,BH163,BJ163,BL163,BN163,BP163)-1</f>
        <v>-0.328946844513686</v>
      </c>
      <c r="AR163" s="33"/>
      <c r="AS163" s="34">
        <f t="shared" ref="AS163:AS188" si="1366">AT163+AV163+AX163+AZ163+BB163+BD163+BF163+BH163+BJ163+BL163+BN163</f>
        <v>1127.78018980147</v>
      </c>
      <c r="AT163" s="6">
        <v>139.134072007794</v>
      </c>
      <c r="AU163" s="7"/>
      <c r="AV163" s="6">
        <v>87.129960502019998</v>
      </c>
      <c r="AW163" s="7"/>
      <c r="AX163" s="6">
        <v>93.756615495165207</v>
      </c>
      <c r="AY163" s="7"/>
      <c r="AZ163" s="6">
        <v>102.45499139258099</v>
      </c>
      <c r="BA163" s="7"/>
      <c r="BB163" s="6">
        <v>90.906940407259697</v>
      </c>
      <c r="BC163" s="7"/>
      <c r="BD163" s="6">
        <v>88.156019399220696</v>
      </c>
      <c r="BE163" s="7"/>
      <c r="BF163" s="6">
        <v>111.193726142394</v>
      </c>
      <c r="BG163" s="7"/>
      <c r="BH163" s="6">
        <v>106.329985942197</v>
      </c>
      <c r="BI163" s="7"/>
      <c r="BJ163" s="6">
        <v>92.359575807908399</v>
      </c>
      <c r="BK163" s="7"/>
      <c r="BL163" s="6">
        <v>102.904795345148</v>
      </c>
      <c r="BM163" s="7"/>
      <c r="BN163" s="6">
        <v>113.453507359787</v>
      </c>
      <c r="BO163" s="7"/>
      <c r="BP163" s="6">
        <v>126.479514157784</v>
      </c>
      <c r="BQ163" s="7"/>
      <c r="BR163" s="6">
        <f t="shared" ref="BR163:BR188" si="1367">AT163+AV163+AX163+AZ163+BB163+BD163+BF163+BH163+BJ163+BL163+BN163+BP163</f>
        <v>1254.2597039592599</v>
      </c>
      <c r="BS163" s="7"/>
      <c r="BT163" s="36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6"/>
    </row>
    <row r="164" spans="1:85" s="24" customFormat="1" ht="28.8">
      <c r="A164" s="472" t="s">
        <v>2693</v>
      </c>
      <c r="B164" s="30" t="s">
        <v>2783</v>
      </c>
      <c r="C164" s="6">
        <f t="shared" ref="C164:G164" si="1368">C165+C166+C167+C168</f>
        <v>14292.856285043101</v>
      </c>
      <c r="D164" s="7">
        <f t="shared" ref="D164:H164" si="1369">C164/R164-1</f>
        <v>-3.5531015206463498E-2</v>
      </c>
      <c r="E164" s="6">
        <f t="shared" si="1368"/>
        <v>16352.394236128999</v>
      </c>
      <c r="F164" s="7">
        <f t="shared" si="1369"/>
        <v>2.42732571530129E-2</v>
      </c>
      <c r="G164" s="6">
        <f t="shared" si="1368"/>
        <v>17256.904877409899</v>
      </c>
      <c r="H164" s="7">
        <f t="shared" si="1369"/>
        <v>4.9629511068863402E-2</v>
      </c>
      <c r="I164" s="6">
        <f t="shared" ref="I164:M164" si="1370">I165+I166+I167+I168</f>
        <v>18292.652844672099</v>
      </c>
      <c r="J164" s="7">
        <f t="shared" ref="J164:N164" si="1371">I164/X164-1</f>
        <v>-4.2440226332381398E-2</v>
      </c>
      <c r="K164" s="6">
        <f t="shared" si="1370"/>
        <v>17553.251082468701</v>
      </c>
      <c r="L164" s="7">
        <f t="shared" si="1371"/>
        <v>-7.4467749022261803E-2</v>
      </c>
      <c r="M164" s="6">
        <f t="shared" si="1370"/>
        <v>15799.100510230501</v>
      </c>
      <c r="N164" s="7">
        <f t="shared" si="1371"/>
        <v>-7.6135949689848603E-2</v>
      </c>
      <c r="O164" s="31">
        <f t="shared" si="1357"/>
        <v>99547.159835953295</v>
      </c>
      <c r="P164" s="32">
        <f t="shared" si="1358"/>
        <v>-2.7815319526943501E-2</v>
      </c>
      <c r="Q164" s="6">
        <f t="shared" si="1359"/>
        <v>85294.208592340496</v>
      </c>
      <c r="R164" s="6">
        <f t="shared" ref="R164:V164" si="1372">R165+R166+R167+R168</f>
        <v>14819.404781692099</v>
      </c>
      <c r="S164" s="7">
        <f t="shared" ref="S164:W164" si="1373">R164/AT164-1</f>
        <v>-3.8480168724962197E-2</v>
      </c>
      <c r="T164" s="6">
        <f t="shared" si="1372"/>
        <v>15964.874726477599</v>
      </c>
      <c r="U164" s="7">
        <f t="shared" si="1373"/>
        <v>-3.0630702927794799E-2</v>
      </c>
      <c r="V164" s="6">
        <f t="shared" si="1372"/>
        <v>16440.948635139601</v>
      </c>
      <c r="W164" s="7">
        <f t="shared" si="1373"/>
        <v>-8.7434566316912899E-4</v>
      </c>
      <c r="X164" s="6">
        <f t="shared" ref="X164:AB164" si="1374">X165+X166+X167+X168</f>
        <v>19103.4057065786</v>
      </c>
      <c r="Y164" s="7">
        <f t="shared" ref="Y164:AC164" si="1375">X164/AZ164-1</f>
        <v>1.9736098531162101E-2</v>
      </c>
      <c r="Z164" s="6">
        <f t="shared" si="1374"/>
        <v>18965.574742452602</v>
      </c>
      <c r="AA164" s="7">
        <f t="shared" si="1375"/>
        <v>-3.4604814147007001E-2</v>
      </c>
      <c r="AB164" s="6">
        <f t="shared" si="1374"/>
        <v>17101.109741121101</v>
      </c>
      <c r="AC164" s="7">
        <f t="shared" si="1375"/>
        <v>-9.6166705414251999E-2</v>
      </c>
      <c r="AD164" s="6">
        <f t="shared" ref="AD164:AH164" si="1376">AD165+AD166+AD167+AD168</f>
        <v>19677.866871738901</v>
      </c>
      <c r="AE164" s="7">
        <f t="shared" ref="AE164:AI164" si="1377">AD164/BF164-1</f>
        <v>-7.2766075848833503E-2</v>
      </c>
      <c r="AF164" s="6">
        <f t="shared" si="1376"/>
        <v>17991.044007722401</v>
      </c>
      <c r="AG164" s="7">
        <f t="shared" si="1377"/>
        <v>-0.13061230226644499</v>
      </c>
      <c r="AH164" s="6">
        <f t="shared" si="1376"/>
        <v>15311.527410868001</v>
      </c>
      <c r="AI164" s="7">
        <f t="shared" si="1377"/>
        <v>-0.16967488890351501</v>
      </c>
      <c r="AJ164" s="6">
        <f t="shared" ref="AJ164:AN164" si="1378">AJ165+AJ166+AJ167+AJ168</f>
        <v>14230.783742768701</v>
      </c>
      <c r="AK164" s="7">
        <f t="shared" ref="AK164:AO164" si="1379">AJ164/BL164-1</f>
        <v>-0.214667899231475</v>
      </c>
      <c r="AL164" s="6">
        <f t="shared" si="1378"/>
        <v>14272.893754421901</v>
      </c>
      <c r="AM164" s="7">
        <f t="shared" si="1379"/>
        <v>-0.144665914196521</v>
      </c>
      <c r="AN164" s="6">
        <f t="shared" si="1378"/>
        <v>13491.005422718699</v>
      </c>
      <c r="AO164" s="7">
        <f t="shared" si="1379"/>
        <v>-8.8267070535257994E-2</v>
      </c>
      <c r="AP164" s="6">
        <f t="shared" si="1364"/>
        <v>197370.43954369999</v>
      </c>
      <c r="AQ164" s="7">
        <f t="shared" si="1365"/>
        <v>-8.4544491395797394E-2</v>
      </c>
      <c r="AR164" s="33"/>
      <c r="AS164" s="34">
        <f t="shared" si="1366"/>
        <v>200800.96630466799</v>
      </c>
      <c r="AT164" s="34">
        <f t="shared" ref="AT164:AX164" si="1380">AT165+AT166+AT167+AT168</f>
        <v>15412.479597056899</v>
      </c>
      <c r="AU164" s="33"/>
      <c r="AV164" s="34">
        <f t="shared" si="1380"/>
        <v>16469.342256554301</v>
      </c>
      <c r="AW164" s="33"/>
      <c r="AX164" s="34">
        <f t="shared" si="1380"/>
        <v>16455.336287058199</v>
      </c>
      <c r="AY164" s="33"/>
      <c r="AZ164" s="34">
        <f t="shared" ref="AZ164:BD164" si="1381">AZ165+AZ166+AZ167+AZ168</f>
        <v>18733.676030588002</v>
      </c>
      <c r="BA164" s="33"/>
      <c r="BB164" s="34">
        <f t="shared" si="1381"/>
        <v>19645.4001639704</v>
      </c>
      <c r="BC164" s="33"/>
      <c r="BD164" s="34">
        <f t="shared" si="1381"/>
        <v>18920.645923935601</v>
      </c>
      <c r="BE164" s="33"/>
      <c r="BF164" s="34">
        <f t="shared" ref="BF164:BJ164" si="1382">BF165+BF166+BF167+BF168</f>
        <v>21222.117050724701</v>
      </c>
      <c r="BG164" s="33"/>
      <c r="BH164" s="34">
        <f t="shared" si="1382"/>
        <v>20693.9252241826</v>
      </c>
      <c r="BI164" s="33"/>
      <c r="BJ164" s="34">
        <f t="shared" si="1382"/>
        <v>18440.400279654801</v>
      </c>
      <c r="BK164" s="33"/>
      <c r="BL164" s="34">
        <f t="shared" ref="BL164:BP164" si="1383">BL165+BL166+BL167+BL168</f>
        <v>18120.720812052001</v>
      </c>
      <c r="BM164" s="33"/>
      <c r="BN164" s="34">
        <f t="shared" si="1383"/>
        <v>16686.922678890201</v>
      </c>
      <c r="BO164" s="33"/>
      <c r="BP164" s="34">
        <f t="shared" si="1383"/>
        <v>14797.102294680701</v>
      </c>
      <c r="BQ164" s="33"/>
      <c r="BR164" s="34">
        <f t="shared" si="1367"/>
        <v>215598.06859934799</v>
      </c>
      <c r="BS164" s="33"/>
      <c r="BT164" s="35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</row>
    <row r="165" spans="1:85" ht="28.8">
      <c r="A165" s="468"/>
      <c r="B165" s="30" t="s">
        <v>2784</v>
      </c>
      <c r="C165" s="38">
        <f>[1]班线包车!C49</f>
        <v>10684.8007</v>
      </c>
      <c r="D165" s="7">
        <f t="shared" ref="D165:H165" si="1384">C165/R165-1</f>
        <v>8.9179457237634804E-2</v>
      </c>
      <c r="E165" s="38">
        <f>[1]班线包车!E49</f>
        <v>13255.0026</v>
      </c>
      <c r="F165" s="7">
        <f t="shared" si="1384"/>
        <v>0.117912712060009</v>
      </c>
      <c r="G165" s="38">
        <f>[1]班线包车!G49</f>
        <v>13786.117099999999</v>
      </c>
      <c r="H165" s="7">
        <f t="shared" si="1384"/>
        <v>0.17469214333525299</v>
      </c>
      <c r="I165" s="38">
        <f>[1]班线包车!I49</f>
        <v>14831.9663</v>
      </c>
      <c r="J165" s="7">
        <f t="shared" ref="J165:N165" si="1385">I165/X165-1</f>
        <v>4.2073269903442699E-2</v>
      </c>
      <c r="K165" s="38">
        <f>[1]班线包车!K49</f>
        <v>13914.4557</v>
      </c>
      <c r="L165" s="7">
        <f t="shared" si="1385"/>
        <v>-1.13665323304102E-2</v>
      </c>
      <c r="M165" s="38">
        <f>[1]班线包车!M49</f>
        <v>12216.1679</v>
      </c>
      <c r="N165" s="7">
        <f t="shared" si="1385"/>
        <v>-1.4161970671527999E-2</v>
      </c>
      <c r="O165" s="31">
        <f t="shared" si="1357"/>
        <v>78688.510299999994</v>
      </c>
      <c r="P165" s="32">
        <f t="shared" si="1358"/>
        <v>6.1893995926346902E-2</v>
      </c>
      <c r="Q165" s="6">
        <f t="shared" si="1359"/>
        <v>61710.380799999999</v>
      </c>
      <c r="R165" s="38">
        <f>[1]班线包车!R49</f>
        <v>9809.9542999999994</v>
      </c>
      <c r="S165" s="7">
        <f t="shared" ref="S165:W165" si="1386">R165/AT165-1</f>
        <v>-7.8987904951822493E-2</v>
      </c>
      <c r="T165" s="38">
        <f>[1]班线包车!T49</f>
        <v>11856.920899999999</v>
      </c>
      <c r="U165" s="7">
        <f t="shared" si="1386"/>
        <v>-7.5982222954562806E-2</v>
      </c>
      <c r="V165" s="38">
        <f>[1]班线包车!V49</f>
        <v>11735.940500000001</v>
      </c>
      <c r="W165" s="7">
        <f t="shared" si="1386"/>
        <v>-1.6051792895022801E-2</v>
      </c>
      <c r="X165" s="38">
        <f>[1]班线包车!X49</f>
        <v>14233.1319</v>
      </c>
      <c r="Y165" s="7">
        <f t="shared" ref="Y165:AC165" si="1387">X165/AZ165-1</f>
        <v>3.5861682357694498E-2</v>
      </c>
      <c r="Z165" s="38">
        <f>[1]班线包车!Z49</f>
        <v>14074.433199999999</v>
      </c>
      <c r="AA165" s="7">
        <f t="shared" si="1387"/>
        <v>-4.0796875484838797E-2</v>
      </c>
      <c r="AB165" s="38">
        <f>[1]班线包车!AB49</f>
        <v>12391.6582</v>
      </c>
      <c r="AC165" s="7">
        <f t="shared" si="1387"/>
        <v>-0.113889138295201</v>
      </c>
      <c r="AD165" s="38">
        <f>[1]班线包车!AD49</f>
        <v>14757.5267</v>
      </c>
      <c r="AE165" s="7">
        <f t="shared" ref="AE165:AI165" si="1388">AD165/BF165-1</f>
        <v>-4.7536039731787202E-2</v>
      </c>
      <c r="AF165" s="38">
        <f>[1]班线包车!AF49</f>
        <v>14360.2888</v>
      </c>
      <c r="AG165" s="7">
        <f t="shared" si="1388"/>
        <v>-5.51707968798998E-2</v>
      </c>
      <c r="AH165" s="38">
        <f>[1]班线包车!AH49</f>
        <v>11934.8122</v>
      </c>
      <c r="AI165" s="7">
        <f t="shared" si="1388"/>
        <v>-9.4644349805707406E-2</v>
      </c>
      <c r="AJ165" s="38">
        <f>[1]班线包车!AJ49</f>
        <v>11428.8009</v>
      </c>
      <c r="AK165" s="7">
        <f t="shared" ref="AK165:AO165" si="1389">AJ165/BL165-1</f>
        <v>-0.106839257806364</v>
      </c>
      <c r="AL165" s="38">
        <f>[1]班线包车!AL49</f>
        <v>11283.708199999999</v>
      </c>
      <c r="AM165" s="7">
        <f t="shared" si="1389"/>
        <v>1.18111194063908E-3</v>
      </c>
      <c r="AN165" s="38">
        <f>[1]班线包车!AN49</f>
        <v>10386.935299999999</v>
      </c>
      <c r="AO165" s="7">
        <f t="shared" si="1389"/>
        <v>9.8371374861490501E-2</v>
      </c>
      <c r="AP165" s="6">
        <f t="shared" si="1364"/>
        <v>148254.11110000001</v>
      </c>
      <c r="AQ165" s="7">
        <f t="shared" si="1365"/>
        <v>-4.4795308255380403E-2</v>
      </c>
      <c r="AR165" s="33"/>
      <c r="AS165" s="34">
        <f t="shared" si="1366"/>
        <v>145749.97070000001</v>
      </c>
      <c r="AT165" s="39">
        <v>10651.2763</v>
      </c>
      <c r="AU165" s="7"/>
      <c r="AV165" s="6">
        <v>12831.918600000001</v>
      </c>
      <c r="AW165" s="7"/>
      <c r="AX165" s="38">
        <v>11927.3966</v>
      </c>
      <c r="AY165" s="7"/>
      <c r="AZ165" s="39">
        <v>13740.3788</v>
      </c>
      <c r="BA165" s="7"/>
      <c r="BB165" s="39">
        <v>14673.047699999999</v>
      </c>
      <c r="BC165" s="7"/>
      <c r="BD165" s="39">
        <v>13984.320400000001</v>
      </c>
      <c r="BE165" s="7"/>
      <c r="BF165" s="39">
        <v>15494.052600000001</v>
      </c>
      <c r="BG165" s="7"/>
      <c r="BH165" s="39">
        <v>15198.819799999999</v>
      </c>
      <c r="BI165" s="7"/>
      <c r="BJ165" s="39">
        <v>13182.4573</v>
      </c>
      <c r="BK165" s="7"/>
      <c r="BL165" s="39">
        <v>12795.906000000001</v>
      </c>
      <c r="BM165" s="7"/>
      <c r="BN165" s="39">
        <v>11270.3966</v>
      </c>
      <c r="BO165" s="7"/>
      <c r="BP165" s="39">
        <v>9456.6697000000004</v>
      </c>
      <c r="BQ165" s="7"/>
      <c r="BR165" s="6">
        <f t="shared" si="1367"/>
        <v>155206.6404</v>
      </c>
      <c r="BS165" s="7"/>
      <c r="BT165" s="36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6"/>
    </row>
    <row r="166" spans="1:85" ht="28.8">
      <c r="A166" s="468"/>
      <c r="B166" s="30" t="s">
        <v>2785</v>
      </c>
      <c r="C166" s="38">
        <f>[1]公交!C58-[1]公交!C60</f>
        <v>1613.52</v>
      </c>
      <c r="D166" s="7">
        <f t="shared" ref="D166:H166" si="1390">C166/R166-1</f>
        <v>-0.53945745992601701</v>
      </c>
      <c r="E166" s="38">
        <f>[1]公交!E58-[1]公交!E60</f>
        <v>1188.04</v>
      </c>
      <c r="F166" s="7">
        <f t="shared" si="1390"/>
        <v>-0.56363449375225005</v>
      </c>
      <c r="G166" s="38">
        <f>[1]公交!G58-[1]公交!G60</f>
        <v>1545.24</v>
      </c>
      <c r="H166" s="7">
        <f t="shared" si="1390"/>
        <v>-0.54002363524330299</v>
      </c>
      <c r="I166" s="38">
        <f>[1]公交!I58-[1]公交!I60</f>
        <v>1550.19</v>
      </c>
      <c r="J166" s="7">
        <f t="shared" ref="J166:N166" si="1391">I166/X166-1</f>
        <v>-0.54896609513612304</v>
      </c>
      <c r="K166" s="38">
        <f>[1]公交!K58-[1]公交!K60</f>
        <v>1626.06</v>
      </c>
      <c r="L166" s="7">
        <f t="shared" si="1391"/>
        <v>-0.51869644363539502</v>
      </c>
      <c r="M166" s="38">
        <f>[1]公交!M58-[1]公交!M60</f>
        <v>1556.31</v>
      </c>
      <c r="N166" s="7">
        <f t="shared" si="1391"/>
        <v>-0.50702257868329004</v>
      </c>
      <c r="O166" s="31">
        <f t="shared" si="1357"/>
        <v>9079.36</v>
      </c>
      <c r="P166" s="32">
        <f t="shared" si="1358"/>
        <v>-0.53576948819068704</v>
      </c>
      <c r="Q166" s="6">
        <f t="shared" si="1359"/>
        <v>16400.91</v>
      </c>
      <c r="R166" s="38">
        <f>[1]公交!R58-[1]公交!R60</f>
        <v>3503.52</v>
      </c>
      <c r="S166" s="7">
        <f t="shared" ref="S166:W166" si="1392">R166/AT166-1</f>
        <v>-6.1928183763029603E-2</v>
      </c>
      <c r="T166" s="38">
        <f>[1]公交!T58-[1]公交!T60</f>
        <v>2722.58</v>
      </c>
      <c r="U166" s="7">
        <f t="shared" si="1392"/>
        <v>-9.5747389865036298E-3</v>
      </c>
      <c r="V166" s="38">
        <f>[1]公交!V58-[1]公交!V60</f>
        <v>3359.39</v>
      </c>
      <c r="W166" s="7">
        <f t="shared" si="1392"/>
        <v>-8.2249225507176699E-2</v>
      </c>
      <c r="X166" s="38">
        <f>[1]公交!X58-[1]公交!X60</f>
        <v>3436.97</v>
      </c>
      <c r="Y166" s="7">
        <f t="shared" ref="Y166:AC166" si="1393">X166/AZ166-1</f>
        <v>-0.113922647375776</v>
      </c>
      <c r="Z166" s="38">
        <f>[1]公交!Z58-[1]公交!Z60</f>
        <v>3378.45</v>
      </c>
      <c r="AA166" s="7">
        <f t="shared" si="1393"/>
        <v>-0.11855177883762399</v>
      </c>
      <c r="AB166" s="38">
        <f>[1]公交!AB58-[1]公交!AB60</f>
        <v>3156.96</v>
      </c>
      <c r="AC166" s="7">
        <f t="shared" si="1393"/>
        <v>-0.175489502179483</v>
      </c>
      <c r="AD166" s="38">
        <f>[1]公交!AD58-[1]公交!AD60</f>
        <v>3291.04</v>
      </c>
      <c r="AE166" s="7">
        <f t="shared" ref="AE166:AI166" si="1394">AD166/BF166-1</f>
        <v>-0.174671163997944</v>
      </c>
      <c r="AF166" s="38">
        <f>[1]公交!AF58-[1]公交!AF60</f>
        <v>1961.26</v>
      </c>
      <c r="AG166" s="7">
        <f t="shared" si="1394"/>
        <v>-0.47258107890066098</v>
      </c>
      <c r="AH166" s="38">
        <f>[1]公交!AH58-[1]公交!AH60</f>
        <v>1754.73</v>
      </c>
      <c r="AI166" s="7">
        <f t="shared" si="1394"/>
        <v>-0.49473638745716902</v>
      </c>
      <c r="AJ166" s="38">
        <f>[1]公交!AJ58-[1]公交!AJ60</f>
        <v>926.36</v>
      </c>
      <c r="AK166" s="7">
        <f t="shared" ref="AK166:AO166" si="1395">AJ166/BL166-1</f>
        <v>-0.73550254972389895</v>
      </c>
      <c r="AL166" s="38">
        <f>[1]公交!AL58-[1]公交!AL60</f>
        <v>966.26</v>
      </c>
      <c r="AM166" s="7">
        <f t="shared" si="1395"/>
        <v>-0.73117776998792605</v>
      </c>
      <c r="AN166" s="38">
        <f>[1]公交!AN58-[1]公交!AN60</f>
        <v>957.34</v>
      </c>
      <c r="AO166" s="7">
        <f t="shared" si="1395"/>
        <v>-0.73159092948142801</v>
      </c>
      <c r="AP166" s="6">
        <f t="shared" si="1364"/>
        <v>29414.86</v>
      </c>
      <c r="AQ166" s="7">
        <f t="shared" si="1365"/>
        <v>-0.32422027652077601</v>
      </c>
      <c r="AR166" s="33"/>
      <c r="AS166" s="34">
        <f t="shared" si="1366"/>
        <v>39960.57</v>
      </c>
      <c r="AT166" s="6">
        <v>3734.81</v>
      </c>
      <c r="AU166" s="7"/>
      <c r="AV166" s="6">
        <v>2748.9</v>
      </c>
      <c r="AW166" s="7"/>
      <c r="AX166" s="6">
        <v>3660.46</v>
      </c>
      <c r="AY166" s="7"/>
      <c r="AZ166" s="6">
        <v>3878.86</v>
      </c>
      <c r="BA166" s="7"/>
      <c r="BB166" s="6">
        <v>3832.84</v>
      </c>
      <c r="BC166" s="7"/>
      <c r="BD166" s="6">
        <v>3828.89</v>
      </c>
      <c r="BE166" s="7"/>
      <c r="BF166" s="6">
        <v>3987.55</v>
      </c>
      <c r="BG166" s="7"/>
      <c r="BH166" s="6">
        <v>3718.6</v>
      </c>
      <c r="BI166" s="7"/>
      <c r="BJ166" s="6">
        <v>3472.9</v>
      </c>
      <c r="BK166" s="7"/>
      <c r="BL166" s="6">
        <v>3502.34</v>
      </c>
      <c r="BM166" s="7"/>
      <c r="BN166" s="6">
        <v>3594.42</v>
      </c>
      <c r="BO166" s="7"/>
      <c r="BP166" s="6">
        <v>3566.72</v>
      </c>
      <c r="BQ166" s="7"/>
      <c r="BR166" s="6">
        <f t="shared" si="1367"/>
        <v>43527.29</v>
      </c>
      <c r="BS166" s="7"/>
      <c r="BT166" s="36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6"/>
    </row>
    <row r="167" spans="1:85" ht="28.8">
      <c r="A167" s="469"/>
      <c r="B167" s="30" t="s">
        <v>2786</v>
      </c>
      <c r="C167" s="38">
        <f>[1]出租!C58-[1]出租!C60</f>
        <v>1335.24</v>
      </c>
      <c r="D167" s="7">
        <f t="shared" ref="D167:H167" si="1396">C167/R167-1</f>
        <v>4.9296675673029498E-3</v>
      </c>
      <c r="E167" s="38">
        <f>[1]出租!E58-[1]出租!E60</f>
        <v>1399.46</v>
      </c>
      <c r="F167" s="7">
        <f t="shared" si="1396"/>
        <v>0.16533295584182001</v>
      </c>
      <c r="G167" s="38">
        <f>[1]出租!G58-[1]出租!G60</f>
        <v>1219.5899999999999</v>
      </c>
      <c r="H167" s="7">
        <f t="shared" si="1396"/>
        <v>8.5334163922755404E-2</v>
      </c>
      <c r="I167" s="38">
        <f>[1]出租!I58-[1]出租!I60</f>
        <v>1184.76</v>
      </c>
      <c r="J167" s="7">
        <f t="shared" ref="J167:N167" si="1397">I167/X167-1</f>
        <v>2.3993085566119E-2</v>
      </c>
      <c r="K167" s="38">
        <f>[1]出租!K58-[1]出租!K60</f>
        <v>1208.02</v>
      </c>
      <c r="L167" s="7">
        <f t="shared" si="1397"/>
        <v>3.2292797142442001E-2</v>
      </c>
      <c r="M167" s="38">
        <f>[1]出租!M58-[1]出租!M60</f>
        <v>1194.75</v>
      </c>
      <c r="N167" s="7">
        <f t="shared" si="1397"/>
        <v>3.7190405500429999E-2</v>
      </c>
      <c r="O167" s="31">
        <f t="shared" si="1357"/>
        <v>7541.82</v>
      </c>
      <c r="P167" s="32">
        <f t="shared" si="1358"/>
        <v>5.7396907650117103E-2</v>
      </c>
      <c r="Q167" s="6">
        <f t="shared" si="1359"/>
        <v>5980.53</v>
      </c>
      <c r="R167" s="38">
        <f>[1]出租!R58-[1]出租!R60</f>
        <v>1328.69</v>
      </c>
      <c r="S167" s="7">
        <f t="shared" ref="S167:W167" si="1398">R167/AT167-1</f>
        <v>0.51526452039641002</v>
      </c>
      <c r="T167" s="38">
        <f>[1]出租!T58-[1]出租!T60</f>
        <v>1200.9100000000001</v>
      </c>
      <c r="U167" s="7">
        <f t="shared" si="1398"/>
        <v>0.54910155695729002</v>
      </c>
      <c r="V167" s="38">
        <f>[1]出租!V58-[1]出租!V60</f>
        <v>1123.7</v>
      </c>
      <c r="W167" s="7">
        <f t="shared" si="1398"/>
        <v>0.50579564489112205</v>
      </c>
      <c r="X167" s="38">
        <f>[1]出租!X58-[1]出租!X60</f>
        <v>1157</v>
      </c>
      <c r="Y167" s="7">
        <f t="shared" ref="Y167:AC167" si="1399">X167/AZ167-1</f>
        <v>0.28394349316968698</v>
      </c>
      <c r="Z167" s="38">
        <f>[1]出租!Z58-[1]出租!Z60</f>
        <v>1170.23</v>
      </c>
      <c r="AA167" s="7">
        <f t="shared" si="1399"/>
        <v>0.27990506502171097</v>
      </c>
      <c r="AB167" s="38">
        <f>[1]出租!AB58-[1]出租!AB60</f>
        <v>1151.9100000000001</v>
      </c>
      <c r="AC167" s="7">
        <f t="shared" si="1399"/>
        <v>0.32924451009127698</v>
      </c>
      <c r="AD167" s="38">
        <f>[1]出租!AD58-[1]出租!AD60</f>
        <v>1198.98</v>
      </c>
      <c r="AE167" s="7">
        <f t="shared" ref="AE167:AI167" si="1400">AD167/BF167-1</f>
        <v>-0.13508483379501399</v>
      </c>
      <c r="AF167" s="38">
        <f>[1]出租!AF58-[1]出租!AF60</f>
        <v>1210.96</v>
      </c>
      <c r="AG167" s="7">
        <f t="shared" si="1400"/>
        <v>-0.164739964132984</v>
      </c>
      <c r="AH167" s="38">
        <f>[1]出租!AH58-[1]出租!AH60</f>
        <v>1229.4100000000001</v>
      </c>
      <c r="AI167" s="7">
        <f t="shared" si="1400"/>
        <v>-0.14957389114855699</v>
      </c>
      <c r="AJ167" s="38">
        <f>[1]出租!AJ58-[1]出租!AJ60</f>
        <v>1250.6099999999999</v>
      </c>
      <c r="AK167" s="7">
        <f t="shared" ref="AK167:AO167" si="1401">AJ167/BL167-1</f>
        <v>-0.15276065307228501</v>
      </c>
      <c r="AL167" s="38">
        <f>[1]出租!AL58-[1]出租!AL60</f>
        <v>1359.49</v>
      </c>
      <c r="AM167" s="7">
        <f t="shared" si="1401"/>
        <v>-5.81988223068928E-2</v>
      </c>
      <c r="AN167" s="38">
        <f>[1]出租!AN58-[1]出租!AN60</f>
        <v>1449.15</v>
      </c>
      <c r="AO167" s="7">
        <f t="shared" si="1401"/>
        <v>6.0607169518567899E-2</v>
      </c>
      <c r="AP167" s="6">
        <f t="shared" si="1364"/>
        <v>14831.04</v>
      </c>
      <c r="AQ167" s="7">
        <f t="shared" si="1365"/>
        <v>8.6682297772567196E-2</v>
      </c>
      <c r="AR167" s="33"/>
      <c r="AS167" s="34">
        <f t="shared" si="1366"/>
        <v>12281.66</v>
      </c>
      <c r="AT167" s="6">
        <v>876.87</v>
      </c>
      <c r="AU167" s="7"/>
      <c r="AV167" s="6">
        <v>775.23</v>
      </c>
      <c r="AW167" s="7"/>
      <c r="AX167" s="6">
        <v>746.25</v>
      </c>
      <c r="AY167" s="7"/>
      <c r="AZ167" s="6">
        <v>901.13</v>
      </c>
      <c r="BA167" s="7"/>
      <c r="BB167" s="6">
        <v>914.31</v>
      </c>
      <c r="BC167" s="7"/>
      <c r="BD167" s="6">
        <v>866.59</v>
      </c>
      <c r="BE167" s="7"/>
      <c r="BF167" s="6">
        <v>1386.24</v>
      </c>
      <c r="BG167" s="7"/>
      <c r="BH167" s="6">
        <v>1449.8</v>
      </c>
      <c r="BI167" s="7"/>
      <c r="BJ167" s="6">
        <v>1445.64</v>
      </c>
      <c r="BK167" s="7"/>
      <c r="BL167" s="6">
        <v>1476.1</v>
      </c>
      <c r="BM167" s="7"/>
      <c r="BN167" s="6">
        <v>1443.5</v>
      </c>
      <c r="BO167" s="7"/>
      <c r="BP167" s="6">
        <v>1366.34</v>
      </c>
      <c r="BQ167" s="7"/>
      <c r="BR167" s="6">
        <f t="shared" si="1367"/>
        <v>13648</v>
      </c>
      <c r="BS167" s="7"/>
      <c r="BT167" s="36"/>
      <c r="BU167" s="42"/>
      <c r="BV167" s="42"/>
      <c r="BW167" s="42"/>
      <c r="BX167" s="42"/>
      <c r="BY167" s="42"/>
      <c r="BZ167" s="42"/>
      <c r="CA167" s="8"/>
      <c r="CB167" s="42"/>
      <c r="CC167" s="8"/>
      <c r="CD167" s="8"/>
      <c r="CE167" s="8"/>
      <c r="CF167" s="8"/>
      <c r="CG167" s="6"/>
    </row>
    <row r="168" spans="1:85" ht="28.8">
      <c r="A168" s="471"/>
      <c r="B168" s="30" t="s">
        <v>2787</v>
      </c>
      <c r="C168" s="6">
        <f>[1]网约车!C58-[1]网约车!C60</f>
        <v>659.29558504307295</v>
      </c>
      <c r="D168" s="7">
        <f t="shared" ref="D168:H168" si="1402">C168/R168-1</f>
        <v>2.7197799213180698</v>
      </c>
      <c r="E168" s="6">
        <f>[1]网约车!E58-[1]网约车!E60</f>
        <v>509.89163612903502</v>
      </c>
      <c r="F168" s="7">
        <f t="shared" si="1402"/>
        <v>1.76418225657337</v>
      </c>
      <c r="G168" s="6">
        <f>[1]网约车!G58-[1]网约车!G60</f>
        <v>705.95777740985795</v>
      </c>
      <c r="H168" s="7">
        <f t="shared" si="1402"/>
        <v>2.1811630760407401</v>
      </c>
      <c r="I168" s="6">
        <f>[1]网约车!I58-[1]网约车!I60</f>
        <v>725.73654467205301</v>
      </c>
      <c r="J168" s="7">
        <f t="shared" ref="J168:N168" si="1403">I168/X168-1</f>
        <v>1.62658902046552</v>
      </c>
      <c r="K168" s="6">
        <f>[1]网约车!K58-[1]网约车!K60</f>
        <v>804.71538246872899</v>
      </c>
      <c r="L168" s="7">
        <f t="shared" si="1403"/>
        <v>1.3497978100125401</v>
      </c>
      <c r="M168" s="6">
        <f>[1]网约车!M58-[1]网约车!M60</f>
        <v>831.87261023050405</v>
      </c>
      <c r="N168" s="7">
        <f t="shared" si="1403"/>
        <v>1.0766623641778399</v>
      </c>
      <c r="O168" s="31">
        <f t="shared" si="1357"/>
        <v>4237.4695359532498</v>
      </c>
      <c r="P168" s="32">
        <f t="shared" si="1358"/>
        <v>1.6435125410681</v>
      </c>
      <c r="Q168" s="6">
        <f t="shared" si="1359"/>
        <v>1202.3877923405</v>
      </c>
      <c r="R168" s="6">
        <f>[1]网约车!R58-[1]网约车!R60</f>
        <v>177.240481692115</v>
      </c>
      <c r="S168" s="7">
        <f t="shared" ref="S168:W168" si="1404">R168/AT168-1</f>
        <v>0.18537034148375001</v>
      </c>
      <c r="T168" s="6">
        <f>[1]网约车!T58-[1]网约车!T60</f>
        <v>184.46382647760899</v>
      </c>
      <c r="U168" s="7">
        <f t="shared" si="1404"/>
        <v>0.62819201081391995</v>
      </c>
      <c r="V168" s="6">
        <f>[1]网约车!V58-[1]网约车!V60</f>
        <v>221.91813513958201</v>
      </c>
      <c r="W168" s="7">
        <f t="shared" si="1404"/>
        <v>0.83055933348331701</v>
      </c>
      <c r="X168" s="6">
        <f>[1]网约车!X58-[1]网约车!X60</f>
        <v>276.30380657855198</v>
      </c>
      <c r="Y168" s="7">
        <f t="shared" ref="Y168:AC168" si="1405">X168/AZ168-1</f>
        <v>0.29533258585233002</v>
      </c>
      <c r="Z168" s="6">
        <f>[1]网约车!Z58-[1]网约车!Z60</f>
        <v>342.46154245264</v>
      </c>
      <c r="AA168" s="7">
        <f t="shared" si="1405"/>
        <v>0.52068292866292298</v>
      </c>
      <c r="AB168" s="6">
        <f>[1]网约车!AB58-[1]网约车!AB60</f>
        <v>400.581541121079</v>
      </c>
      <c r="AC168" s="7">
        <f t="shared" si="1405"/>
        <v>0.66323016751708797</v>
      </c>
      <c r="AD168" s="6">
        <f>[1]网约车!AD58-[1]网约车!AD60</f>
        <v>430.32017173888602</v>
      </c>
      <c r="AE168" s="7">
        <f t="shared" ref="AE168:AI168" si="1406">AD168/BF168-1</f>
        <v>0.21465200456474301</v>
      </c>
      <c r="AF168" s="6">
        <f>[1]网约车!AF58-[1]网约车!AF60</f>
        <v>458.53520772241802</v>
      </c>
      <c r="AG168" s="7">
        <f t="shared" si="1406"/>
        <v>0.40351268690959502</v>
      </c>
      <c r="AH168" s="6">
        <f>[1]网约车!AH58-[1]网约车!AH60</f>
        <v>392.575210868005</v>
      </c>
      <c r="AI168" s="7">
        <f t="shared" si="1406"/>
        <v>0.156664008275095</v>
      </c>
      <c r="AJ168" s="6">
        <f>[1]网约车!AJ58-[1]网约车!AJ60</f>
        <v>625.01284276873696</v>
      </c>
      <c r="AK168" s="7">
        <f t="shared" ref="AK168:AO168" si="1407">AJ168/BL168-1</f>
        <v>0.80444079945073799</v>
      </c>
      <c r="AL168" s="6">
        <f>[1]网约车!AL58-[1]网约车!AL60</f>
        <v>663.435554421917</v>
      </c>
      <c r="AM168" s="7">
        <f t="shared" si="1407"/>
        <v>0.75231088831589399</v>
      </c>
      <c r="AN168" s="6">
        <f>[1]网约车!AN58-[1]网约车!AN60</f>
        <v>697.58012271871303</v>
      </c>
      <c r="AO168" s="7">
        <f t="shared" si="1407"/>
        <v>0.71238844199973494</v>
      </c>
      <c r="AP168" s="6">
        <f t="shared" si="1364"/>
        <v>4870.4284437002498</v>
      </c>
      <c r="AQ168" s="7">
        <f t="shared" si="1365"/>
        <v>0.51437162889549803</v>
      </c>
      <c r="AR168" s="33"/>
      <c r="AS168" s="34">
        <f t="shared" si="1366"/>
        <v>2808.7656046676698</v>
      </c>
      <c r="AT168" s="6">
        <v>149.52329705690099</v>
      </c>
      <c r="AU168" s="7"/>
      <c r="AV168" s="6">
        <v>113.29365655430099</v>
      </c>
      <c r="AW168" s="7"/>
      <c r="AX168" s="6">
        <v>121.22968705816299</v>
      </c>
      <c r="AY168" s="7"/>
      <c r="AZ168" s="6">
        <v>213.30723058799899</v>
      </c>
      <c r="BA168" s="7"/>
      <c r="BB168" s="6">
        <v>225.202463970417</v>
      </c>
      <c r="BC168" s="7"/>
      <c r="BD168" s="6">
        <v>240.84552393555799</v>
      </c>
      <c r="BE168" s="7"/>
      <c r="BF168" s="6">
        <v>354.27445072474598</v>
      </c>
      <c r="BG168" s="7"/>
      <c r="BH168" s="6">
        <v>326.70542418257003</v>
      </c>
      <c r="BI168" s="7"/>
      <c r="BJ168" s="6">
        <v>339.40297965477703</v>
      </c>
      <c r="BK168" s="7"/>
      <c r="BL168" s="6">
        <v>346.37481205201499</v>
      </c>
      <c r="BM168" s="7"/>
      <c r="BN168" s="6">
        <v>378.60607889021901</v>
      </c>
      <c r="BO168" s="7"/>
      <c r="BP168" s="6">
        <v>407.37259468072301</v>
      </c>
      <c r="BQ168" s="7"/>
      <c r="BR168" s="6">
        <f t="shared" si="1367"/>
        <v>3216.1381993483901</v>
      </c>
      <c r="BS168" s="7"/>
      <c r="BT168" s="36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6"/>
    </row>
    <row r="169" spans="1:85" s="24" customFormat="1" ht="28.8">
      <c r="A169" s="472" t="s">
        <v>2706</v>
      </c>
      <c r="B169" s="30" t="s">
        <v>2783</v>
      </c>
      <c r="C169" s="6">
        <f t="shared" ref="C169:G169" si="1408">C170+C171+C172+C173</f>
        <v>958.71325430899003</v>
      </c>
      <c r="D169" s="7">
        <f t="shared" ref="D169:H169" si="1409">C169/R169-1</f>
        <v>-8.9401279678162193E-2</v>
      </c>
      <c r="E169" s="6">
        <f t="shared" si="1408"/>
        <v>983.67298314842901</v>
      </c>
      <c r="F169" s="7">
        <f t="shared" si="1409"/>
        <v>-6.7527189732718096E-2</v>
      </c>
      <c r="G169" s="6">
        <f t="shared" si="1408"/>
        <v>972.67333499694701</v>
      </c>
      <c r="H169" s="7">
        <f t="shared" si="1409"/>
        <v>-7.03682863632238E-2</v>
      </c>
      <c r="I169" s="6">
        <f t="shared" ref="I169:M169" si="1410">I170+I171+I172+I173</f>
        <v>945.91421643037302</v>
      </c>
      <c r="J169" s="7">
        <f t="shared" ref="J169:N169" si="1411">I169/X169-1</f>
        <v>-6.7806240980567006E-2</v>
      </c>
      <c r="K169" s="6">
        <f t="shared" si="1410"/>
        <v>973.352776480579</v>
      </c>
      <c r="L169" s="7">
        <f t="shared" si="1411"/>
        <v>-7.0407654362450695E-2</v>
      </c>
      <c r="M169" s="6">
        <f t="shared" si="1410"/>
        <v>1007.11727046419</v>
      </c>
      <c r="N169" s="7">
        <f t="shared" si="1411"/>
        <v>-0.17788635668236499</v>
      </c>
      <c r="O169" s="31">
        <f t="shared" si="1357"/>
        <v>5841.4438358295001</v>
      </c>
      <c r="P169" s="32">
        <f t="shared" si="1358"/>
        <v>-9.3066503326101196E-2</v>
      </c>
      <c r="Q169" s="6">
        <f t="shared" si="1359"/>
        <v>5215.8392733191704</v>
      </c>
      <c r="R169" s="6">
        <f t="shared" ref="R169:V169" si="1412">R170+R171+R172+R173</f>
        <v>1052.83835010239</v>
      </c>
      <c r="S169" s="7">
        <f t="shared" ref="S169:W169" si="1413">R169/AT169-1</f>
        <v>-7.6355787148081194E-2</v>
      </c>
      <c r="T169" s="6">
        <f t="shared" si="1412"/>
        <v>1054.90795261523</v>
      </c>
      <c r="U169" s="7">
        <f t="shared" si="1413"/>
        <v>-4.2455956225559498E-2</v>
      </c>
      <c r="V169" s="6">
        <f t="shared" si="1412"/>
        <v>1046.2996482680101</v>
      </c>
      <c r="W169" s="7">
        <f t="shared" si="1413"/>
        <v>-4.02169018528927E-2</v>
      </c>
      <c r="X169" s="6">
        <f t="shared" ref="X169:AB169" si="1414">X170+X171+X172+X173</f>
        <v>1014.7184609188701</v>
      </c>
      <c r="Y169" s="7">
        <f t="shared" ref="Y169:AC169" si="1415">X169/AZ169-1</f>
        <v>-8.1855689601287807E-2</v>
      </c>
      <c r="Z169" s="6">
        <f t="shared" si="1414"/>
        <v>1047.0748614146701</v>
      </c>
      <c r="AA169" s="7">
        <f t="shared" si="1415"/>
        <v>-5.3060100812556098E-2</v>
      </c>
      <c r="AB169" s="6">
        <f t="shared" si="1414"/>
        <v>1225.0341283718001</v>
      </c>
      <c r="AC169" s="7">
        <f t="shared" si="1415"/>
        <v>3.39066139842992E-2</v>
      </c>
      <c r="AD169" s="6">
        <f t="shared" ref="AD169:AH169" si="1416">AD170+AD171+AD172+AD173</f>
        <v>844.551511198551</v>
      </c>
      <c r="AE169" s="7">
        <f t="shared" ref="AE169:AI169" si="1417">AD169/BF169-1</f>
        <v>-0.20357393668314999</v>
      </c>
      <c r="AF169" s="6">
        <f t="shared" si="1416"/>
        <v>838.74672994929699</v>
      </c>
      <c r="AG169" s="7">
        <f t="shared" si="1417"/>
        <v>-0.26003953820844</v>
      </c>
      <c r="AH169" s="6">
        <f t="shared" si="1416"/>
        <v>877.47756627329898</v>
      </c>
      <c r="AI169" s="7">
        <f t="shared" si="1417"/>
        <v>-0.128100950761665</v>
      </c>
      <c r="AJ169" s="6">
        <f t="shared" ref="AJ169:AN169" si="1418">AJ170+AJ171+AJ172+AJ173</f>
        <v>815.04895963117804</v>
      </c>
      <c r="AK169" s="7">
        <f t="shared" ref="AK169:AO169" si="1419">AJ169/BL169-1</f>
        <v>-0.2761911462842</v>
      </c>
      <c r="AL169" s="6">
        <f t="shared" si="1418"/>
        <v>805.85750006362002</v>
      </c>
      <c r="AM169" s="7">
        <f t="shared" si="1419"/>
        <v>-0.23189208591935001</v>
      </c>
      <c r="AN169" s="6">
        <f t="shared" si="1418"/>
        <v>824.61942140084</v>
      </c>
      <c r="AO169" s="7">
        <f t="shared" si="1419"/>
        <v>-0.23280328583693999</v>
      </c>
      <c r="AP169" s="6">
        <f t="shared" si="1364"/>
        <v>11447.1750902078</v>
      </c>
      <c r="AQ169" s="7">
        <f t="shared" si="1365"/>
        <v>-0.13133294522626099</v>
      </c>
      <c r="AR169" s="33"/>
      <c r="AS169" s="34">
        <f t="shared" si="1366"/>
        <v>12103.015160478901</v>
      </c>
      <c r="AT169" s="34">
        <f t="shared" ref="AT169:AX169" si="1420">AT170+AT171+AT172+AT173</f>
        <v>1139.8743536232</v>
      </c>
      <c r="AU169" s="33"/>
      <c r="AV169" s="34">
        <f t="shared" si="1420"/>
        <v>1101.6808672914999</v>
      </c>
      <c r="AW169" s="33"/>
      <c r="AX169" s="34">
        <f t="shared" si="1420"/>
        <v>1090.1417729567499</v>
      </c>
      <c r="AY169" s="33"/>
      <c r="AZ169" s="34">
        <f t="shared" ref="AZ169:BD169" si="1421">AZ170+AZ171+AZ172+AZ173</f>
        <v>1105.1840646686801</v>
      </c>
      <c r="BA169" s="33"/>
      <c r="BB169" s="34">
        <f t="shared" si="1421"/>
        <v>1105.74584755923</v>
      </c>
      <c r="BC169" s="33"/>
      <c r="BD169" s="34">
        <f t="shared" si="1421"/>
        <v>1184.8595528864701</v>
      </c>
      <c r="BE169" s="33"/>
      <c r="BF169" s="34">
        <f t="shared" ref="BF169:BJ169" si="1422">BF170+BF171+BF172+BF173</f>
        <v>1060.42676162715</v>
      </c>
      <c r="BG169" s="33"/>
      <c r="BH169" s="34">
        <f t="shared" si="1422"/>
        <v>1133.5020899880999</v>
      </c>
      <c r="BI169" s="33"/>
      <c r="BJ169" s="34">
        <f t="shared" si="1422"/>
        <v>1006.39812262651</v>
      </c>
      <c r="BK169" s="33"/>
      <c r="BL169" s="34">
        <f t="shared" ref="BL169:BP169" si="1423">BL170+BL171+BL172+BL173</f>
        <v>1126.0555261889699</v>
      </c>
      <c r="BM169" s="33"/>
      <c r="BN169" s="34">
        <f t="shared" si="1423"/>
        <v>1049.14620106232</v>
      </c>
      <c r="BO169" s="33"/>
      <c r="BP169" s="34">
        <f t="shared" si="1423"/>
        <v>1074.8474363585101</v>
      </c>
      <c r="BQ169" s="33"/>
      <c r="BR169" s="34">
        <f t="shared" si="1367"/>
        <v>13177.8625968374</v>
      </c>
      <c r="BS169" s="33"/>
      <c r="BT169" s="35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</row>
    <row r="170" spans="1:85" ht="28.8">
      <c r="A170" s="468"/>
      <c r="B170" s="30" t="s">
        <v>2784</v>
      </c>
      <c r="C170" s="38">
        <f>[1]班线包车!C51</f>
        <v>447.86430000000001</v>
      </c>
      <c r="D170" s="7">
        <f t="shared" ref="D170:H170" si="1424">C170/R170-1</f>
        <v>0.39897437851723699</v>
      </c>
      <c r="E170" s="38">
        <f>[1]班线包车!E51</f>
        <v>448.44830000000002</v>
      </c>
      <c r="F170" s="7">
        <f t="shared" si="1424"/>
        <v>0.39178198426127397</v>
      </c>
      <c r="G170" s="38">
        <f>[1]班线包车!G51</f>
        <v>460.93099999999998</v>
      </c>
      <c r="H170" s="7">
        <f t="shared" si="1424"/>
        <v>0.45763820304809</v>
      </c>
      <c r="I170" s="38">
        <f>[1]班线包车!I51</f>
        <v>465.73200000000003</v>
      </c>
      <c r="J170" s="7">
        <f t="shared" ref="J170:N170" si="1425">I170/X170-1</f>
        <v>0.47218017210396002</v>
      </c>
      <c r="K170" s="38">
        <f>[1]班线包车!K51</f>
        <v>484.5462</v>
      </c>
      <c r="L170" s="7">
        <f t="shared" si="1425"/>
        <v>0.48956573384782198</v>
      </c>
      <c r="M170" s="38">
        <f>[1]班线包车!M51</f>
        <v>516.05280000000005</v>
      </c>
      <c r="N170" s="7">
        <f t="shared" si="1425"/>
        <v>9.1450376448403106E-2</v>
      </c>
      <c r="O170" s="31">
        <f t="shared" si="1357"/>
        <v>2823.5745999999999</v>
      </c>
      <c r="P170" s="32">
        <f t="shared" si="1358"/>
        <v>0.36205223504768103</v>
      </c>
      <c r="Q170" s="6">
        <f t="shared" si="1359"/>
        <v>1600.2157999999999</v>
      </c>
      <c r="R170" s="38">
        <f>[1]班线包车!R51</f>
        <v>320.13760000000002</v>
      </c>
      <c r="S170" s="7">
        <f t="shared" ref="S170:W170" si="1426">R170/AT170-1</f>
        <v>-0.167136858645826</v>
      </c>
      <c r="T170" s="38">
        <f>[1]班线包车!T51</f>
        <v>322.21159999999998</v>
      </c>
      <c r="U170" s="7">
        <f t="shared" si="1426"/>
        <v>-9.5939224163086603E-2</v>
      </c>
      <c r="V170" s="38">
        <f>[1]班线包车!V51</f>
        <v>316.21769999999998</v>
      </c>
      <c r="W170" s="7">
        <f t="shared" si="1426"/>
        <v>-8.5016111148405502E-2</v>
      </c>
      <c r="X170" s="38">
        <f>[1]班线包车!X51</f>
        <v>316.3553</v>
      </c>
      <c r="Y170" s="7">
        <f t="shared" ref="Y170:AC170" si="1427">X170/AZ170-1</f>
        <v>-9.8668182394479498E-2</v>
      </c>
      <c r="Z170" s="38">
        <f>[1]班线包车!Z51</f>
        <v>325.29360000000003</v>
      </c>
      <c r="AA170" s="7">
        <f t="shared" si="1427"/>
        <v>-8.1607796747026298E-2</v>
      </c>
      <c r="AB170" s="38">
        <f>[1]班线包车!AB51</f>
        <v>472.81380000000001</v>
      </c>
      <c r="AC170" s="7">
        <f t="shared" si="1427"/>
        <v>0.28021828059356202</v>
      </c>
      <c r="AD170" s="38">
        <f>[1]班线包车!AD51</f>
        <v>479.62329999999997</v>
      </c>
      <c r="AE170" s="7">
        <f t="shared" ref="AE170:AI170" si="1428">AD170/BF170-1</f>
        <v>0.28857075000523902</v>
      </c>
      <c r="AF170" s="38">
        <f>[1]班线包车!AF51</f>
        <v>481.28829999999999</v>
      </c>
      <c r="AG170" s="7">
        <f t="shared" si="1428"/>
        <v>0.29558843164575199</v>
      </c>
      <c r="AH170" s="38">
        <f>[1]班线包车!AH51</f>
        <v>526.28570000000002</v>
      </c>
      <c r="AI170" s="7">
        <f t="shared" si="1428"/>
        <v>0.39857268895727399</v>
      </c>
      <c r="AJ170" s="38">
        <f>[1]班线包车!AJ51</f>
        <v>445.20839999999998</v>
      </c>
      <c r="AK170" s="7">
        <f t="shared" ref="AK170:AO170" si="1429">AJ170/BL170-1</f>
        <v>0.13785496916578599</v>
      </c>
      <c r="AL170" s="38">
        <f>[1]班线包车!AL51</f>
        <v>440.13040000000001</v>
      </c>
      <c r="AM170" s="7">
        <f t="shared" si="1429"/>
        <v>0.10709951158676601</v>
      </c>
      <c r="AN170" s="38">
        <f>[1]班线包车!AN51</f>
        <v>440.80220000000003</v>
      </c>
      <c r="AO170" s="7">
        <f t="shared" si="1429"/>
        <v>8.7865693679971296E-2</v>
      </c>
      <c r="AP170" s="6">
        <f t="shared" si="1364"/>
        <v>4886.3679000000002</v>
      </c>
      <c r="AQ170" s="7">
        <f t="shared" si="1365"/>
        <v>9.19468214113979E-2</v>
      </c>
      <c r="AR170" s="33"/>
      <c r="AS170" s="34">
        <f t="shared" si="1366"/>
        <v>4069.7147</v>
      </c>
      <c r="AT170" s="39">
        <v>384.38200000000001</v>
      </c>
      <c r="AU170" s="7"/>
      <c r="AV170" s="6">
        <v>356.40480000000002</v>
      </c>
      <c r="AW170" s="7"/>
      <c r="AX170" s="38">
        <v>345.5992</v>
      </c>
      <c r="AY170" s="7"/>
      <c r="AZ170" s="39">
        <v>350.98649999999998</v>
      </c>
      <c r="BA170" s="7"/>
      <c r="BB170" s="39">
        <v>354.19900000000001</v>
      </c>
      <c r="BC170" s="7"/>
      <c r="BD170" s="39">
        <v>369.32279999999997</v>
      </c>
      <c r="BE170" s="7"/>
      <c r="BF170" s="39">
        <v>372.21339999999998</v>
      </c>
      <c r="BG170" s="7"/>
      <c r="BH170" s="39">
        <v>371.48239999999998</v>
      </c>
      <c r="BI170" s="7"/>
      <c r="BJ170" s="39">
        <v>376.30200000000002</v>
      </c>
      <c r="BK170" s="7"/>
      <c r="BL170" s="39">
        <v>391.26990000000001</v>
      </c>
      <c r="BM170" s="7"/>
      <c r="BN170" s="39">
        <v>397.55270000000002</v>
      </c>
      <c r="BO170" s="7"/>
      <c r="BP170" s="39">
        <v>405.19909999999999</v>
      </c>
      <c r="BQ170" s="7"/>
      <c r="BR170" s="6">
        <f t="shared" si="1367"/>
        <v>4474.9138000000003</v>
      </c>
      <c r="BS170" s="7"/>
      <c r="BT170" s="36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6"/>
    </row>
    <row r="171" spans="1:85" ht="28.8">
      <c r="A171" s="469"/>
      <c r="B171" s="30" t="s">
        <v>2785</v>
      </c>
      <c r="C171" s="38">
        <f>[1]公交!C62-[1]公交!C64</f>
        <v>268</v>
      </c>
      <c r="D171" s="7">
        <f t="shared" ref="D171:H171" si="1430">C171/R171-1</f>
        <v>-0.60313934547608505</v>
      </c>
      <c r="E171" s="38">
        <f>[1]公交!E62-[1]公交!E64</f>
        <v>275.12</v>
      </c>
      <c r="F171" s="7">
        <f t="shared" si="1430"/>
        <v>-0.58428528256270795</v>
      </c>
      <c r="G171" s="38">
        <f>[1]公交!G62-[1]公交!G64</f>
        <v>266.86</v>
      </c>
      <c r="H171" s="7">
        <f t="shared" si="1430"/>
        <v>-0.588115449915111</v>
      </c>
      <c r="I171" s="38">
        <f>[1]公交!I62-[1]公交!I64</f>
        <v>268.26</v>
      </c>
      <c r="J171" s="7">
        <f t="shared" ref="J171:N171" si="1431">I171/X171-1</f>
        <v>-0.57979323308270703</v>
      </c>
      <c r="K171" s="38">
        <f>[1]公交!K62-[1]公交!K64</f>
        <v>266.7</v>
      </c>
      <c r="L171" s="7">
        <f t="shared" si="1431"/>
        <v>-0.59461924304605596</v>
      </c>
      <c r="M171" s="38">
        <f>[1]公交!M62-[1]公交!M64</f>
        <v>262.72000000000003</v>
      </c>
      <c r="N171" s="7">
        <f t="shared" si="1431"/>
        <v>-0.617026239067055</v>
      </c>
      <c r="O171" s="31">
        <f t="shared" si="1357"/>
        <v>1607.66</v>
      </c>
      <c r="P171" s="32">
        <f t="shared" si="1358"/>
        <v>-0.59477226325208599</v>
      </c>
      <c r="Q171" s="6">
        <f t="shared" si="1359"/>
        <v>3281.3</v>
      </c>
      <c r="R171" s="38">
        <f>[1]公交!R62-[1]公交!R64</f>
        <v>675.3</v>
      </c>
      <c r="S171" s="7">
        <f t="shared" ref="S171:W171" si="1432">R171/AT171-1</f>
        <v>0.29169854628921199</v>
      </c>
      <c r="T171" s="38">
        <f>[1]公交!T62-[1]公交!T64</f>
        <v>661.8</v>
      </c>
      <c r="U171" s="7">
        <f t="shared" si="1432"/>
        <v>0.103183863977329</v>
      </c>
      <c r="V171" s="38">
        <f>[1]公交!V62-[1]公交!V64</f>
        <v>647.9</v>
      </c>
      <c r="W171" s="7">
        <f t="shared" si="1432"/>
        <v>4.7365017782088799E-2</v>
      </c>
      <c r="X171" s="38">
        <f>[1]公交!X62-[1]公交!X64</f>
        <v>638.4</v>
      </c>
      <c r="Y171" s="7">
        <f t="shared" ref="Y171:AC171" si="1433">X171/AZ171-1</f>
        <v>2.3733162283514901E-2</v>
      </c>
      <c r="Z171" s="38">
        <f>[1]公交!Z62-[1]公交!Z64</f>
        <v>657.9</v>
      </c>
      <c r="AA171" s="7">
        <f t="shared" si="1433"/>
        <v>6.0103126007089697E-2</v>
      </c>
      <c r="AB171" s="38">
        <f>[1]公交!AB62-[1]公交!AB64</f>
        <v>686</v>
      </c>
      <c r="AC171" s="7">
        <f t="shared" si="1433"/>
        <v>0.10752340975137201</v>
      </c>
      <c r="AD171" s="38">
        <f>[1]公交!AD62-[1]公交!AD64</f>
        <v>290.68</v>
      </c>
      <c r="AE171" s="7">
        <f t="shared" ref="AE171:AI171" si="1434">AD171/BF171-1</f>
        <v>-0.47158698418469402</v>
      </c>
      <c r="AF171" s="38">
        <f>[1]公交!AF62-[1]公交!AF64</f>
        <v>284.10000000000002</v>
      </c>
      <c r="AG171" s="7">
        <f t="shared" si="1434"/>
        <v>-0.492497320471597</v>
      </c>
      <c r="AH171" s="38">
        <f>[1]公交!AH62-[1]公交!AH64</f>
        <v>277.39999999999998</v>
      </c>
      <c r="AI171" s="7">
        <f t="shared" si="1434"/>
        <v>-0.45361433917667898</v>
      </c>
      <c r="AJ171" s="38">
        <f>[1]公交!AJ62-[1]公交!AJ64</f>
        <v>290.2</v>
      </c>
      <c r="AK171" s="7">
        <f t="shared" ref="AK171:AO171" si="1435">AJ171/BL171-1</f>
        <v>-0.51463455427328997</v>
      </c>
      <c r="AL171" s="38">
        <f>[1]公交!AL62-[1]公交!AL64</f>
        <v>268.2</v>
      </c>
      <c r="AM171" s="7">
        <f t="shared" si="1435"/>
        <v>-0.49329302852824503</v>
      </c>
      <c r="AN171" s="38">
        <f>[1]公交!AN62-[1]公交!AN64</f>
        <v>246.1</v>
      </c>
      <c r="AO171" s="7">
        <f t="shared" si="1435"/>
        <v>-0.54661016949152497</v>
      </c>
      <c r="AP171" s="6">
        <f t="shared" si="1364"/>
        <v>5623.98</v>
      </c>
      <c r="AQ171" s="7">
        <f t="shared" si="1365"/>
        <v>-0.18404352557127299</v>
      </c>
      <c r="AR171" s="33"/>
      <c r="AS171" s="34">
        <f t="shared" si="1366"/>
        <v>6349.7</v>
      </c>
      <c r="AT171" s="6">
        <v>522.79999999999995</v>
      </c>
      <c r="AU171" s="7"/>
      <c r="AV171" s="6">
        <v>599.9</v>
      </c>
      <c r="AW171" s="7"/>
      <c r="AX171" s="6">
        <v>618.6</v>
      </c>
      <c r="AY171" s="7"/>
      <c r="AZ171" s="6">
        <v>623.6</v>
      </c>
      <c r="BA171" s="7"/>
      <c r="BB171" s="6">
        <v>620.6</v>
      </c>
      <c r="BC171" s="7"/>
      <c r="BD171" s="6">
        <v>619.4</v>
      </c>
      <c r="BE171" s="7"/>
      <c r="BF171" s="6">
        <v>550.1</v>
      </c>
      <c r="BG171" s="7"/>
      <c r="BH171" s="6">
        <v>559.79999999999995</v>
      </c>
      <c r="BI171" s="7"/>
      <c r="BJ171" s="6">
        <v>507.7</v>
      </c>
      <c r="BK171" s="7"/>
      <c r="BL171" s="6">
        <v>597.9</v>
      </c>
      <c r="BM171" s="7"/>
      <c r="BN171" s="6">
        <v>529.29999999999995</v>
      </c>
      <c r="BO171" s="7"/>
      <c r="BP171" s="6">
        <v>542.79999999999995</v>
      </c>
      <c r="BQ171" s="7"/>
      <c r="BR171" s="6">
        <f t="shared" si="1367"/>
        <v>6892.5</v>
      </c>
      <c r="BS171" s="7"/>
      <c r="BT171" s="36"/>
      <c r="BU171" s="42"/>
      <c r="BV171" s="42"/>
      <c r="BW171" s="42"/>
      <c r="BX171" s="42"/>
      <c r="BY171" s="42"/>
      <c r="BZ171" s="42"/>
      <c r="CA171" s="8"/>
      <c r="CB171" s="42"/>
      <c r="CC171" s="8"/>
      <c r="CD171" s="8"/>
      <c r="CE171" s="8"/>
      <c r="CF171" s="8"/>
      <c r="CG171" s="6"/>
    </row>
    <row r="172" spans="1:85" ht="28.8">
      <c r="A172" s="470"/>
      <c r="B172" s="30" t="s">
        <v>2786</v>
      </c>
      <c r="C172" s="38">
        <f>[1]出租!C62-[1]出租!C64</f>
        <v>89.77</v>
      </c>
      <c r="D172" s="7">
        <f t="shared" ref="D172:H172" si="1436">C172/R172-1</f>
        <v>0.95152173913043603</v>
      </c>
      <c r="E172" s="38">
        <f>[1]出租!E62-[1]出租!E64</f>
        <v>98.6</v>
      </c>
      <c r="F172" s="7">
        <f t="shared" si="1436"/>
        <v>0.8125</v>
      </c>
      <c r="G172" s="38">
        <f>[1]出租!G62-[1]出租!G64</f>
        <v>94.34</v>
      </c>
      <c r="H172" s="7">
        <f t="shared" si="1436"/>
        <v>0.684642857142856</v>
      </c>
      <c r="I172" s="38">
        <f>[1]出租!I62-[1]出租!I64</f>
        <v>78.650000000000006</v>
      </c>
      <c r="J172" s="7">
        <f t="shared" ref="J172:N172" si="1437">I172/X172-1</f>
        <v>0.80389908256880804</v>
      </c>
      <c r="K172" s="38">
        <f>[1]出租!K62-[1]出租!K64</f>
        <v>76.010000000000005</v>
      </c>
      <c r="L172" s="7">
        <f t="shared" si="1437"/>
        <v>0.77593457943925204</v>
      </c>
      <c r="M172" s="38">
        <f>[1]出租!M62-[1]出租!M64</f>
        <v>77.959999999999994</v>
      </c>
      <c r="N172" s="7">
        <f t="shared" si="1437"/>
        <v>0.78807339449541303</v>
      </c>
      <c r="O172" s="31">
        <f t="shared" si="1357"/>
        <v>515.33000000000004</v>
      </c>
      <c r="P172" s="32">
        <f t="shared" si="1358"/>
        <v>0.79933659217877095</v>
      </c>
      <c r="Q172" s="6">
        <f t="shared" si="1359"/>
        <v>242.8</v>
      </c>
      <c r="R172" s="38">
        <f>[1]出租!R62-[1]出租!R64</f>
        <v>46</v>
      </c>
      <c r="S172" s="7">
        <f t="shared" ref="S172:W172" si="1438">R172/AT172-1</f>
        <v>-0.51680672268907601</v>
      </c>
      <c r="T172" s="38">
        <f>[1]出租!T62-[1]出租!T64</f>
        <v>54.4</v>
      </c>
      <c r="U172" s="7">
        <f t="shared" si="1438"/>
        <v>-0.32397166645955</v>
      </c>
      <c r="V172" s="38">
        <f>[1]出租!V62-[1]出租!V64</f>
        <v>56</v>
      </c>
      <c r="W172" s="7">
        <f t="shared" si="1438"/>
        <v>3.9346696362286999E-2</v>
      </c>
      <c r="X172" s="38">
        <f>[1]出租!X62-[1]出租!X64</f>
        <v>43.6</v>
      </c>
      <c r="Y172" s="7">
        <f t="shared" ref="Y172:AC172" si="1439">X172/AZ172-1</f>
        <v>-0.116514690982776</v>
      </c>
      <c r="Z172" s="38">
        <f>[1]出租!Z62-[1]出租!Z64</f>
        <v>42.8</v>
      </c>
      <c r="AA172" s="7">
        <f t="shared" si="1439"/>
        <v>-8.1347928740072795E-2</v>
      </c>
      <c r="AB172" s="38">
        <f>[1]出租!AB62-[1]出租!AB64</f>
        <v>43.6</v>
      </c>
      <c r="AC172" s="7">
        <f t="shared" si="1439"/>
        <v>-8.2877576777450696E-2</v>
      </c>
      <c r="AD172" s="38">
        <f>[1]出租!AD62-[1]出租!AD64</f>
        <v>45.88</v>
      </c>
      <c r="AE172" s="7">
        <f t="shared" ref="AE172:AI172" si="1440">AD172/BF172-1</f>
        <v>-6.6341066341066401E-2</v>
      </c>
      <c r="AF172" s="38">
        <f>[1]出租!AF62-[1]出租!AF64</f>
        <v>47.36</v>
      </c>
      <c r="AG172" s="7">
        <f t="shared" si="1440"/>
        <v>-0.103200151486461</v>
      </c>
      <c r="AH172" s="38">
        <f>[1]出租!AH62-[1]出租!AH64</f>
        <v>48.68</v>
      </c>
      <c r="AI172" s="7">
        <f t="shared" si="1440"/>
        <v>5.16208961387576E-3</v>
      </c>
      <c r="AJ172" s="38">
        <f>[1]出租!AJ62-[1]出租!AJ64</f>
        <v>48.42</v>
      </c>
      <c r="AK172" s="7">
        <f t="shared" ref="AK172:AO172" si="1441">AJ172/BL172-1</f>
        <v>-0.12882331774019501</v>
      </c>
      <c r="AL172" s="38">
        <f>[1]出租!AL62-[1]出租!AL64</f>
        <v>47.52</v>
      </c>
      <c r="AM172" s="7">
        <f t="shared" si="1441"/>
        <v>3.3043478260869702E-2</v>
      </c>
      <c r="AN172" s="38">
        <f>[1]出租!AN62-[1]出租!AN64</f>
        <v>46.7</v>
      </c>
      <c r="AO172" s="7">
        <f t="shared" si="1441"/>
        <v>3.3185840707964397E-2</v>
      </c>
      <c r="AP172" s="6">
        <f t="shared" si="1364"/>
        <v>570.96</v>
      </c>
      <c r="AQ172" s="7">
        <f t="shared" si="1365"/>
        <v>-0.14806248974171499</v>
      </c>
      <c r="AR172" s="33"/>
      <c r="AS172" s="34">
        <f t="shared" si="1366"/>
        <v>624.99</v>
      </c>
      <c r="AT172" s="6">
        <v>95.2</v>
      </c>
      <c r="AU172" s="7"/>
      <c r="AV172" s="6">
        <v>80.47</v>
      </c>
      <c r="AW172" s="7"/>
      <c r="AX172" s="6">
        <v>53.88</v>
      </c>
      <c r="AY172" s="7"/>
      <c r="AZ172" s="6">
        <v>49.35</v>
      </c>
      <c r="BA172" s="7"/>
      <c r="BB172" s="6">
        <v>46.59</v>
      </c>
      <c r="BC172" s="7"/>
      <c r="BD172" s="6">
        <v>47.54</v>
      </c>
      <c r="BE172" s="7"/>
      <c r="BF172" s="6">
        <v>49.14</v>
      </c>
      <c r="BG172" s="7"/>
      <c r="BH172" s="6">
        <v>52.81</v>
      </c>
      <c r="BI172" s="7"/>
      <c r="BJ172" s="6">
        <v>48.43</v>
      </c>
      <c r="BK172" s="7"/>
      <c r="BL172" s="6">
        <v>55.58</v>
      </c>
      <c r="BM172" s="7"/>
      <c r="BN172" s="6">
        <v>46</v>
      </c>
      <c r="BO172" s="7"/>
      <c r="BP172" s="6">
        <v>45.2</v>
      </c>
      <c r="BQ172" s="7"/>
      <c r="BR172" s="6">
        <f t="shared" si="1367"/>
        <v>670.19</v>
      </c>
      <c r="BS172" s="7"/>
      <c r="BT172" s="36"/>
      <c r="BU172" s="42"/>
      <c r="BV172" s="42"/>
      <c r="BW172" s="42"/>
      <c r="BX172" s="42"/>
      <c r="BY172" s="42"/>
      <c r="BZ172" s="42"/>
      <c r="CA172" s="8"/>
      <c r="CB172" s="42"/>
      <c r="CC172" s="8"/>
      <c r="CD172" s="8"/>
      <c r="CE172" s="8"/>
      <c r="CF172" s="8"/>
      <c r="CG172" s="6"/>
    </row>
    <row r="173" spans="1:85" ht="28.8">
      <c r="A173" s="471"/>
      <c r="B173" s="30" t="s">
        <v>2787</v>
      </c>
      <c r="C173" s="6">
        <f>[1]网约车!C62-[1]网约车!C64</f>
        <v>153.07895430899001</v>
      </c>
      <c r="D173" s="7">
        <f t="shared" ref="D173:H173" si="1442">C173/R173-1</f>
        <v>12.427094966051801</v>
      </c>
      <c r="E173" s="6">
        <f>[1]网约车!E62-[1]网约车!E64</f>
        <v>161.504683148429</v>
      </c>
      <c r="F173" s="7">
        <f t="shared" si="1442"/>
        <v>8.7903268022600596</v>
      </c>
      <c r="G173" s="6">
        <f>[1]网约车!G62-[1]网约车!G64</f>
        <v>150.54233499694701</v>
      </c>
      <c r="H173" s="7">
        <f t="shared" si="1442"/>
        <v>4.7498522820351701</v>
      </c>
      <c r="I173" s="6">
        <f>[1]网约车!I62-[1]网约车!I64</f>
        <v>133.27221643037299</v>
      </c>
      <c r="J173" s="7">
        <f t="shared" ref="J173:N173" si="1443">I173/X173-1</f>
        <v>7.1446498687610296</v>
      </c>
      <c r="K173" s="6">
        <f>[1]网约车!K62-[1]网约车!K64</f>
        <v>146.09657648057899</v>
      </c>
      <c r="L173" s="7">
        <f t="shared" si="1443"/>
        <v>5.9301629350738798</v>
      </c>
      <c r="M173" s="6">
        <f>[1]网约车!M62-[1]网约车!M64</f>
        <v>150.384470464185</v>
      </c>
      <c r="N173" s="7">
        <f t="shared" si="1443"/>
        <v>5.6482001495458496</v>
      </c>
      <c r="O173" s="31">
        <f t="shared" si="1357"/>
        <v>894.87923582950305</v>
      </c>
      <c r="P173" s="32">
        <f t="shared" si="1358"/>
        <v>6.8399284286347202</v>
      </c>
      <c r="Q173" s="6">
        <f t="shared" si="1359"/>
        <v>91.523473319171799</v>
      </c>
      <c r="R173" s="6">
        <f>[1]网约车!R62-[1]网约车!R64</f>
        <v>11.4007501023881</v>
      </c>
      <c r="S173" s="7">
        <f t="shared" ref="S173:W173" si="1444">R173/AT173-1</f>
        <v>-0.91708084266538803</v>
      </c>
      <c r="T173" s="6">
        <f>[1]网约车!T62-[1]网约车!T64</f>
        <v>16.496352615231</v>
      </c>
      <c r="U173" s="7">
        <f t="shared" si="1444"/>
        <v>-0.74584267228600698</v>
      </c>
      <c r="V173" s="6">
        <f>[1]网约车!V62-[1]网约车!V64</f>
        <v>26.181948268010501</v>
      </c>
      <c r="W173" s="7">
        <f t="shared" si="1444"/>
        <v>-0.63667758180485701</v>
      </c>
      <c r="X173" s="6">
        <f>[1]网约车!X62-[1]网约车!X64</f>
        <v>16.363160918867901</v>
      </c>
      <c r="Y173" s="7">
        <f t="shared" ref="Y173:AC173" si="1445">X173/AZ173-1</f>
        <v>-0.79860121364134296</v>
      </c>
      <c r="Z173" s="6">
        <f>[1]网约车!Z62-[1]网约车!Z64</f>
        <v>21.081261414674302</v>
      </c>
      <c r="AA173" s="7">
        <f t="shared" si="1445"/>
        <v>-0.75009424812998404</v>
      </c>
      <c r="AB173" s="6">
        <f>[1]网约车!AB62-[1]网约车!AB64</f>
        <v>22.6203283718012</v>
      </c>
      <c r="AC173" s="7">
        <f t="shared" si="1445"/>
        <v>-0.847773737094488</v>
      </c>
      <c r="AD173" s="6">
        <f>[1]网约车!AD62-[1]网约车!AD64</f>
        <v>28.368211198550799</v>
      </c>
      <c r="AE173" s="7">
        <f t="shared" ref="AE173:AI173" si="1446">AD173/BF173-1</f>
        <v>-0.68116062291285995</v>
      </c>
      <c r="AF173" s="6">
        <f>[1]网约车!AF62-[1]网约车!AF64</f>
        <v>25.998429949296899</v>
      </c>
      <c r="AG173" s="7">
        <f t="shared" si="1446"/>
        <v>-0.82599234392784904</v>
      </c>
      <c r="AH173" s="6">
        <f>[1]网约车!AH62-[1]网约车!AH64</f>
        <v>25.111866273298698</v>
      </c>
      <c r="AI173" s="7">
        <f t="shared" si="1446"/>
        <v>-0.66049502959482498</v>
      </c>
      <c r="AJ173" s="6">
        <f>[1]网约车!AJ62-[1]网约车!AJ64</f>
        <v>31.2205596311783</v>
      </c>
      <c r="AK173" s="7">
        <f t="shared" ref="AK173:AO173" si="1447">AJ173/BL173-1</f>
        <v>-0.61600984956911897</v>
      </c>
      <c r="AL173" s="6">
        <f>[1]网约车!AL62-[1]网约车!AL64</f>
        <v>50.007100063620101</v>
      </c>
      <c r="AM173" s="7">
        <f t="shared" si="1447"/>
        <v>-0.34454312140205601</v>
      </c>
      <c r="AN173" s="6">
        <f>[1]网约车!AN62-[1]网约车!AN64</f>
        <v>91.01722140084</v>
      </c>
      <c r="AO173" s="7">
        <f t="shared" si="1447"/>
        <v>0.11474679656899001</v>
      </c>
      <c r="AP173" s="6">
        <f t="shared" si="1364"/>
        <v>365.86719020775797</v>
      </c>
      <c r="AQ173" s="7">
        <f t="shared" si="1365"/>
        <v>-0.67913670894491596</v>
      </c>
      <c r="AR173" s="33"/>
      <c r="AS173" s="34">
        <f t="shared" si="1366"/>
        <v>1058.61046047888</v>
      </c>
      <c r="AT173" s="6">
        <v>137.492353623198</v>
      </c>
      <c r="AU173" s="7"/>
      <c r="AV173" s="6">
        <v>64.906067291495205</v>
      </c>
      <c r="AW173" s="7"/>
      <c r="AX173" s="6">
        <v>72.0625729567505</v>
      </c>
      <c r="AY173" s="7"/>
      <c r="AZ173" s="6">
        <v>81.247564668676404</v>
      </c>
      <c r="BA173" s="7"/>
      <c r="BB173" s="6">
        <v>84.356847559232307</v>
      </c>
      <c r="BC173" s="7"/>
      <c r="BD173" s="6">
        <v>148.59675288647</v>
      </c>
      <c r="BE173" s="7"/>
      <c r="BF173" s="6">
        <v>88.973361627154603</v>
      </c>
      <c r="BG173" s="7"/>
      <c r="BH173" s="6">
        <v>149.40968998810499</v>
      </c>
      <c r="BI173" s="7"/>
      <c r="BJ173" s="6">
        <v>73.966122626509602</v>
      </c>
      <c r="BK173" s="7"/>
      <c r="BL173" s="6">
        <v>81.305626188966599</v>
      </c>
      <c r="BM173" s="7"/>
      <c r="BN173" s="6">
        <v>76.293501062324395</v>
      </c>
      <c r="BO173" s="7"/>
      <c r="BP173" s="6">
        <v>81.648336358513205</v>
      </c>
      <c r="BQ173" s="7"/>
      <c r="BR173" s="6">
        <f t="shared" si="1367"/>
        <v>1140.2587968374</v>
      </c>
      <c r="BS173" s="7"/>
      <c r="BT173" s="36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6"/>
    </row>
    <row r="174" spans="1:85" s="24" customFormat="1" ht="28.8">
      <c r="A174" s="472" t="s">
        <v>2720</v>
      </c>
      <c r="B174" s="30" t="s">
        <v>2783</v>
      </c>
      <c r="C174" s="6">
        <f t="shared" ref="C174:G174" si="1448">C175+C176+C177+C178</f>
        <v>2392.03306788899</v>
      </c>
      <c r="D174" s="7">
        <f t="shared" ref="D174:H174" si="1449">C174/R174-1</f>
        <v>-3.5535219049302E-2</v>
      </c>
      <c r="E174" s="6">
        <f t="shared" si="1448"/>
        <v>2347.0115379541699</v>
      </c>
      <c r="F174" s="7">
        <f t="shared" si="1449"/>
        <v>1.89674933135731E-2</v>
      </c>
      <c r="G174" s="6">
        <f t="shared" si="1448"/>
        <v>2163.53048158518</v>
      </c>
      <c r="H174" s="7">
        <f t="shared" si="1449"/>
        <v>3.6501204019259402E-2</v>
      </c>
      <c r="I174" s="6">
        <f t="shared" ref="I174:M174" si="1450">I175+I176+I177+I178</f>
        <v>2165.2698163179698</v>
      </c>
      <c r="J174" s="7">
        <f t="shared" ref="J174:N174" si="1451">I174/X174-1</f>
        <v>-5.4780763441469101E-2</v>
      </c>
      <c r="K174" s="6">
        <f t="shared" si="1450"/>
        <v>2323.9088220563299</v>
      </c>
      <c r="L174" s="7">
        <f t="shared" si="1451"/>
        <v>-6.29508224511314E-2</v>
      </c>
      <c r="M174" s="6">
        <f t="shared" si="1450"/>
        <v>2380.3859933456501</v>
      </c>
      <c r="N174" s="7">
        <f t="shared" si="1451"/>
        <v>-8.4437854415019595E-2</v>
      </c>
      <c r="O174" s="31">
        <f t="shared" si="1357"/>
        <v>13772.139719148299</v>
      </c>
      <c r="P174" s="32">
        <f t="shared" si="1358"/>
        <v>-3.2959607038360497E-2</v>
      </c>
      <c r="Q174" s="6">
        <f t="shared" si="1359"/>
        <v>11641.617676366899</v>
      </c>
      <c r="R174" s="6">
        <f t="shared" ref="R174:V174" si="1452">R175+R176+R177+R178</f>
        <v>2480.1663213985898</v>
      </c>
      <c r="S174" s="7">
        <f t="shared" ref="S174:W174" si="1453">R174/AT174-1</f>
        <v>3.3051278168578801E-3</v>
      </c>
      <c r="T174" s="6">
        <f t="shared" si="1452"/>
        <v>2303.32326924575</v>
      </c>
      <c r="U174" s="7">
        <f t="shared" si="1453"/>
        <v>6.5158522020830598E-2</v>
      </c>
      <c r="V174" s="6">
        <f t="shared" si="1452"/>
        <v>2087.3400563314499</v>
      </c>
      <c r="W174" s="7">
        <f t="shared" si="1453"/>
        <v>7.08633684428219E-2</v>
      </c>
      <c r="X174" s="6">
        <f t="shared" ref="X174:AB174" si="1454">X175+X176+X177+X178</f>
        <v>2290.7593630886599</v>
      </c>
      <c r="Y174" s="7">
        <f t="shared" ref="Y174:AC174" si="1455">X174/AZ174-1</f>
        <v>1.98611760857677E-2</v>
      </c>
      <c r="Z174" s="6">
        <f t="shared" si="1454"/>
        <v>2480.0286663024499</v>
      </c>
      <c r="AA174" s="7">
        <f t="shared" si="1455"/>
        <v>-1.9270356332960999E-3</v>
      </c>
      <c r="AB174" s="6">
        <f t="shared" si="1454"/>
        <v>2599.9174439707199</v>
      </c>
      <c r="AC174" s="7">
        <f t="shared" si="1455"/>
        <v>-3.7920645349474098E-2</v>
      </c>
      <c r="AD174" s="6">
        <f t="shared" ref="AD174:AH174" si="1456">AD175+AD176+AD177+AD178</f>
        <v>2743.37017365987</v>
      </c>
      <c r="AE174" s="7">
        <f t="shared" ref="AE174:AI174" si="1457">AD174/BF174-1</f>
        <v>-1.3408134803185499E-2</v>
      </c>
      <c r="AF174" s="6">
        <f t="shared" si="1456"/>
        <v>2588.3375373927802</v>
      </c>
      <c r="AG174" s="7">
        <f t="shared" si="1457"/>
        <v>-6.2953148329712397E-2</v>
      </c>
      <c r="AH174" s="6">
        <f t="shared" si="1456"/>
        <v>2522.9780038787198</v>
      </c>
      <c r="AI174" s="7">
        <f t="shared" si="1457"/>
        <v>-1.3752900110210501E-2</v>
      </c>
      <c r="AJ174" s="6">
        <f t="shared" ref="AJ174:AN174" si="1458">AJ175+AJ176+AJ177+AJ178</f>
        <v>2722.1750744475899</v>
      </c>
      <c r="AK174" s="7">
        <f t="shared" ref="AK174:AO174" si="1459">AJ174/BL174-1</f>
        <v>-1.66794458677401E-2</v>
      </c>
      <c r="AL174" s="6">
        <f t="shared" si="1458"/>
        <v>2479.08873654132</v>
      </c>
      <c r="AM174" s="7">
        <f t="shared" si="1459"/>
        <v>-4.4245686616073403E-3</v>
      </c>
      <c r="AN174" s="6">
        <f t="shared" si="1458"/>
        <v>2500.1677565898199</v>
      </c>
      <c r="AO174" s="7">
        <f t="shared" si="1459"/>
        <v>1.09525584469816E-3</v>
      </c>
      <c r="AP174" s="6">
        <f t="shared" si="1364"/>
        <v>29797.6524028477</v>
      </c>
      <c r="AQ174" s="7">
        <f t="shared" si="1365"/>
        <v>-2.5530209704310901E-3</v>
      </c>
      <c r="AR174" s="33"/>
      <c r="AS174" s="34">
        <f t="shared" si="1366"/>
        <v>27376.488720887599</v>
      </c>
      <c r="AT174" s="34">
        <f t="shared" ref="AT174:AX174" si="1460">AT175+AT176+AT177+AT178</f>
        <v>2471.9960584626001</v>
      </c>
      <c r="AU174" s="33"/>
      <c r="AV174" s="34">
        <f t="shared" si="1460"/>
        <v>2162.4229836474101</v>
      </c>
      <c r="AW174" s="33"/>
      <c r="AX174" s="34">
        <f t="shared" si="1460"/>
        <v>1949.2123064838099</v>
      </c>
      <c r="AY174" s="33"/>
      <c r="AZ174" s="34">
        <f t="shared" ref="AZ174:BD174" si="1461">AZ175+AZ176+AZ177+AZ178</f>
        <v>2246.1482178197998</v>
      </c>
      <c r="BA174" s="33"/>
      <c r="BB174" s="34">
        <f t="shared" si="1461"/>
        <v>2484.8169971982702</v>
      </c>
      <c r="BC174" s="33"/>
      <c r="BD174" s="34">
        <f t="shared" si="1461"/>
        <v>2702.3939671952899</v>
      </c>
      <c r="BE174" s="33"/>
      <c r="BF174" s="34">
        <f t="shared" ref="BF174:BJ174" si="1462">BF175+BF176+BF177+BF178</f>
        <v>2780.6535513168801</v>
      </c>
      <c r="BG174" s="33"/>
      <c r="BH174" s="34">
        <f t="shared" si="1462"/>
        <v>2762.2285190746502</v>
      </c>
      <c r="BI174" s="33"/>
      <c r="BJ174" s="34">
        <f t="shared" si="1462"/>
        <v>2558.16012453741</v>
      </c>
      <c r="BK174" s="33"/>
      <c r="BL174" s="34">
        <f t="shared" ref="BL174:BP174" si="1463">BL175+BL176+BL177+BL178</f>
        <v>2768.3496119429701</v>
      </c>
      <c r="BM174" s="33"/>
      <c r="BN174" s="34">
        <f t="shared" si="1463"/>
        <v>2490.1063832085301</v>
      </c>
      <c r="BO174" s="33"/>
      <c r="BP174" s="34">
        <f t="shared" si="1463"/>
        <v>2497.43242912509</v>
      </c>
      <c r="BQ174" s="33"/>
      <c r="BR174" s="34">
        <f t="shared" si="1367"/>
        <v>29873.921150012698</v>
      </c>
      <c r="BS174" s="33"/>
      <c r="BT174" s="35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</row>
    <row r="175" spans="1:85" ht="28.8">
      <c r="A175" s="468"/>
      <c r="B175" s="30" t="s">
        <v>2784</v>
      </c>
      <c r="C175" s="38">
        <f>[1]班线包车!C53</f>
        <v>237.4332</v>
      </c>
      <c r="D175" s="7">
        <f t="shared" ref="D175:H175" si="1464">C175/R175-1</f>
        <v>-0.106984070507553</v>
      </c>
      <c r="E175" s="38">
        <f>[1]班线包车!E53</f>
        <v>176.7706</v>
      </c>
      <c r="F175" s="7">
        <f t="shared" si="1464"/>
        <v>-0.100896862126966</v>
      </c>
      <c r="G175" s="38">
        <f>[1]班线包车!G53</f>
        <v>172.2912</v>
      </c>
      <c r="H175" s="7">
        <f t="shared" si="1464"/>
        <v>6.9308110523571997E-2</v>
      </c>
      <c r="I175" s="38">
        <f>[1]班线包车!I53</f>
        <v>179.44909999999999</v>
      </c>
      <c r="J175" s="7">
        <f t="shared" ref="J175:N175" si="1465">I175/X175-1</f>
        <v>0.221724543136045</v>
      </c>
      <c r="K175" s="38">
        <f>[1]班线包车!K53</f>
        <v>154.25380000000001</v>
      </c>
      <c r="L175" s="7">
        <f t="shared" si="1465"/>
        <v>-6.5231592636448496E-2</v>
      </c>
      <c r="M175" s="38">
        <f>[1]班线包车!M53</f>
        <v>175.321</v>
      </c>
      <c r="N175" s="7">
        <f t="shared" si="1465"/>
        <v>-2.7712152974190201E-2</v>
      </c>
      <c r="O175" s="31">
        <f t="shared" si="1357"/>
        <v>1095.5189</v>
      </c>
      <c r="P175" s="32">
        <f t="shared" si="1358"/>
        <v>-1.8200571486133101E-2</v>
      </c>
      <c r="Q175" s="6">
        <f t="shared" si="1359"/>
        <v>935.50959999999998</v>
      </c>
      <c r="R175" s="38">
        <f>[1]班线包车!R53</f>
        <v>265.87790000000001</v>
      </c>
      <c r="S175" s="7">
        <f t="shared" ref="S175:W175" si="1466">R175/AT175-1</f>
        <v>7.6763980364737097E-2</v>
      </c>
      <c r="T175" s="38">
        <f>[1]班线包车!T53</f>
        <v>196.60769999999999</v>
      </c>
      <c r="U175" s="7">
        <f t="shared" si="1466"/>
        <v>0.55751077381329595</v>
      </c>
      <c r="V175" s="38">
        <f>[1]班线包车!V53</f>
        <v>161.124</v>
      </c>
      <c r="W175" s="7">
        <f t="shared" si="1466"/>
        <v>0.19542112842519499</v>
      </c>
      <c r="X175" s="38">
        <f>[1]班线包车!X53</f>
        <v>146.8818</v>
      </c>
      <c r="Y175" s="7">
        <f t="shared" ref="Y175:AC175" si="1467">X175/AZ175-1</f>
        <v>-9.1548498704569395E-2</v>
      </c>
      <c r="Z175" s="38">
        <f>[1]班线包车!Z53</f>
        <v>165.01820000000001</v>
      </c>
      <c r="AA175" s="7">
        <f t="shared" si="1467"/>
        <v>-0.12153944677994501</v>
      </c>
      <c r="AB175" s="38">
        <f>[1]班线包车!AB53</f>
        <v>180.31800000000001</v>
      </c>
      <c r="AC175" s="7">
        <f t="shared" si="1467"/>
        <v>-0.116384506371393</v>
      </c>
      <c r="AD175" s="38">
        <f>[1]班线包车!AD53</f>
        <v>189.28700000000001</v>
      </c>
      <c r="AE175" s="7">
        <f t="shared" ref="AE175:AI175" si="1468">AD175/BF175-1</f>
        <v>-0.27687613485333501</v>
      </c>
      <c r="AF175" s="38">
        <f>[1]班线包车!AF53</f>
        <v>221.28</v>
      </c>
      <c r="AG175" s="7">
        <f t="shared" si="1468"/>
        <v>-0.14307356524459999</v>
      </c>
      <c r="AH175" s="38">
        <f>[1]班线包车!AH53</f>
        <v>248.10319999999999</v>
      </c>
      <c r="AI175" s="7">
        <f t="shared" si="1468"/>
        <v>-7.1539219715483996E-3</v>
      </c>
      <c r="AJ175" s="38">
        <f>[1]班线包车!AJ53</f>
        <v>208.82089999999999</v>
      </c>
      <c r="AK175" s="7">
        <f t="shared" ref="AK175:AO175" si="1469">AJ175/BL175-1</f>
        <v>-5.37509040124559E-2</v>
      </c>
      <c r="AL175" s="38">
        <f>[1]班线包车!AL53</f>
        <v>208.7586</v>
      </c>
      <c r="AM175" s="7">
        <f t="shared" si="1469"/>
        <v>-8.4394514751276906E-2</v>
      </c>
      <c r="AN175" s="38">
        <f>[1]班线包车!AN53</f>
        <v>205.6995</v>
      </c>
      <c r="AO175" s="7">
        <f t="shared" si="1469"/>
        <v>-9.4034752682337394E-2</v>
      </c>
      <c r="AP175" s="6">
        <f t="shared" si="1364"/>
        <v>2397.7768000000001</v>
      </c>
      <c r="AQ175" s="7">
        <f t="shared" si="1365"/>
        <v>-4.3625772704046203E-2</v>
      </c>
      <c r="AR175" s="33"/>
      <c r="AS175" s="34">
        <f t="shared" si="1366"/>
        <v>2280.1032</v>
      </c>
      <c r="AT175" s="39">
        <v>246.92310000000001</v>
      </c>
      <c r="AU175" s="7"/>
      <c r="AV175" s="6">
        <v>126.232</v>
      </c>
      <c r="AW175" s="7"/>
      <c r="AX175" s="38">
        <v>134.7843</v>
      </c>
      <c r="AY175" s="7"/>
      <c r="AZ175" s="39">
        <v>161.68369999999999</v>
      </c>
      <c r="BA175" s="7"/>
      <c r="BB175" s="39">
        <v>187.8493</v>
      </c>
      <c r="BC175" s="7"/>
      <c r="BD175" s="39">
        <v>204.0684</v>
      </c>
      <c r="BE175" s="7"/>
      <c r="BF175" s="39">
        <v>261.7629</v>
      </c>
      <c r="BG175" s="7"/>
      <c r="BH175" s="39">
        <v>258.22519999999997</v>
      </c>
      <c r="BI175" s="7"/>
      <c r="BJ175" s="39">
        <v>249.89089999999999</v>
      </c>
      <c r="BK175" s="7"/>
      <c r="BL175" s="39">
        <v>220.68279999999999</v>
      </c>
      <c r="BM175" s="7"/>
      <c r="BN175" s="39">
        <v>228.00059999999999</v>
      </c>
      <c r="BO175" s="7"/>
      <c r="BP175" s="39">
        <v>227.05009999999999</v>
      </c>
      <c r="BQ175" s="7"/>
      <c r="BR175" s="6">
        <f t="shared" si="1367"/>
        <v>2507.1532999999999</v>
      </c>
      <c r="BS175" s="7"/>
      <c r="BT175" s="36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6"/>
    </row>
    <row r="176" spans="1:85" ht="28.8">
      <c r="A176" s="468"/>
      <c r="B176" s="30" t="s">
        <v>2785</v>
      </c>
      <c r="C176" s="38">
        <f>[1]公交!C66-[1]公交!C68</f>
        <v>1764.63</v>
      </c>
      <c r="D176" s="7">
        <f t="shared" ref="D176:H176" si="1470">C176/R176-1</f>
        <v>-1.2833063880016E-2</v>
      </c>
      <c r="E176" s="38">
        <f>[1]公交!E66-[1]公交!E68</f>
        <v>1782.03</v>
      </c>
      <c r="F176" s="7">
        <f t="shared" si="1470"/>
        <v>5.2748797807105501E-2</v>
      </c>
      <c r="G176" s="38">
        <f>[1]公交!G66-[1]公交!G68</f>
        <v>1628.76</v>
      </c>
      <c r="H176" s="7">
        <f t="shared" si="1470"/>
        <v>8.7413124319849503E-2</v>
      </c>
      <c r="I176" s="38">
        <f>[1]公交!I66-[1]公交!I68</f>
        <v>1622.53</v>
      </c>
      <c r="J176" s="7">
        <f t="shared" ref="J176:N176" si="1471">I176/X176-1</f>
        <v>-6.7763305314081798E-2</v>
      </c>
      <c r="K176" s="38">
        <f>[1]公交!K66-[1]公交!K68</f>
        <v>1748.21</v>
      </c>
      <c r="L176" s="7">
        <f t="shared" si="1471"/>
        <v>-4.05837028581464E-2</v>
      </c>
      <c r="M176" s="38">
        <f>[1]公交!M66-[1]公交!M68</f>
        <v>1838.57</v>
      </c>
      <c r="N176" s="7">
        <f t="shared" si="1471"/>
        <v>-9.1431564694429299E-2</v>
      </c>
      <c r="O176" s="31">
        <f t="shared" si="1357"/>
        <v>10384.73</v>
      </c>
      <c r="P176" s="32">
        <f t="shared" si="1358"/>
        <v>-1.70033963250023E-2</v>
      </c>
      <c r="Q176" s="6">
        <f t="shared" si="1359"/>
        <v>8540.77</v>
      </c>
      <c r="R176" s="38">
        <f>[1]公交!R66-[1]公交!R68</f>
        <v>1787.57</v>
      </c>
      <c r="S176" s="7">
        <f t="shared" ref="S176:W176" si="1472">R176/AT176-1</f>
        <v>1.7167406395812001E-2</v>
      </c>
      <c r="T176" s="38">
        <f>[1]公交!T66-[1]公交!T68</f>
        <v>1692.74</v>
      </c>
      <c r="U176" s="7">
        <f t="shared" si="1472"/>
        <v>5.4929577464788902E-2</v>
      </c>
      <c r="V176" s="38">
        <f>[1]公交!V66-[1]公交!V68</f>
        <v>1497.83</v>
      </c>
      <c r="W176" s="7">
        <f t="shared" si="1472"/>
        <v>5.93756188644015E-2</v>
      </c>
      <c r="X176" s="38">
        <f>[1]公交!X66-[1]公交!X68</f>
        <v>1740.47</v>
      </c>
      <c r="Y176" s="7">
        <f t="shared" ref="Y176:AC176" si="1473">X176/AZ176-1</f>
        <v>5.6289903624402199E-2</v>
      </c>
      <c r="Z176" s="38">
        <f>[1]公交!Z66-[1]公交!Z68</f>
        <v>1822.16</v>
      </c>
      <c r="AA176" s="7">
        <f t="shared" si="1473"/>
        <v>3.7794737441622102E-2</v>
      </c>
      <c r="AB176" s="38">
        <f>[1]公交!AB66-[1]公交!AB68</f>
        <v>2023.59</v>
      </c>
      <c r="AC176" s="7">
        <f t="shared" si="1473"/>
        <v>3.0278190741909801E-2</v>
      </c>
      <c r="AD176" s="38">
        <f>[1]公交!AD66-[1]公交!AD68</f>
        <v>2137.4699999999998</v>
      </c>
      <c r="AE176" s="7">
        <f t="shared" ref="AE176:AI176" si="1474">AD176/BF176-1</f>
        <v>4.22005734012054E-2</v>
      </c>
      <c r="AF176" s="38">
        <f>[1]公交!AF66-[1]公交!AF68</f>
        <v>2015.55</v>
      </c>
      <c r="AG176" s="7">
        <f t="shared" si="1474"/>
        <v>2.70527806936194E-2</v>
      </c>
      <c r="AH176" s="38">
        <f>[1]公交!AH66-[1]公交!AH68</f>
        <v>1942.77</v>
      </c>
      <c r="AI176" s="7">
        <f t="shared" si="1474"/>
        <v>3.0286477944061901E-2</v>
      </c>
      <c r="AJ176" s="38">
        <f>[1]公交!AJ66-[1]公交!AJ68</f>
        <v>2127.6</v>
      </c>
      <c r="AK176" s="7">
        <f t="shared" ref="AK176:AO176" si="1475">AJ176/BL176-1</f>
        <v>3.2054018394194597E-2</v>
      </c>
      <c r="AL176" s="38">
        <f>[1]公交!AL66-[1]公交!AL68</f>
        <v>1904.04</v>
      </c>
      <c r="AM176" s="7">
        <f t="shared" si="1475"/>
        <v>3.7284811505774701E-2</v>
      </c>
      <c r="AN176" s="38">
        <f>[1]公交!AN66-[1]公交!AN68</f>
        <v>1892.98</v>
      </c>
      <c r="AO176" s="7">
        <f t="shared" si="1475"/>
        <v>3.1068553438565499E-2</v>
      </c>
      <c r="AP176" s="6">
        <f t="shared" si="1364"/>
        <v>22584.77</v>
      </c>
      <c r="AQ176" s="7">
        <f t="shared" si="1365"/>
        <v>3.7158528666462902E-2</v>
      </c>
      <c r="AR176" s="33"/>
      <c r="AS176" s="34">
        <f t="shared" si="1366"/>
        <v>19939.68</v>
      </c>
      <c r="AT176" s="6">
        <v>1757.4</v>
      </c>
      <c r="AU176" s="7"/>
      <c r="AV176" s="6">
        <v>1604.6</v>
      </c>
      <c r="AW176" s="7"/>
      <c r="AX176" s="6">
        <v>1413.88</v>
      </c>
      <c r="AY176" s="7"/>
      <c r="AZ176" s="6">
        <v>1647.72</v>
      </c>
      <c r="BA176" s="7"/>
      <c r="BB176" s="6">
        <v>1755.8</v>
      </c>
      <c r="BC176" s="7"/>
      <c r="BD176" s="6">
        <v>1964.12</v>
      </c>
      <c r="BE176" s="7"/>
      <c r="BF176" s="6">
        <v>2050.92</v>
      </c>
      <c r="BG176" s="7"/>
      <c r="BH176" s="6">
        <v>1962.46</v>
      </c>
      <c r="BI176" s="7"/>
      <c r="BJ176" s="6">
        <v>1885.66</v>
      </c>
      <c r="BK176" s="7"/>
      <c r="BL176" s="6">
        <v>2061.52</v>
      </c>
      <c r="BM176" s="7"/>
      <c r="BN176" s="6">
        <v>1835.6</v>
      </c>
      <c r="BO176" s="7"/>
      <c r="BP176" s="6">
        <v>1835.94</v>
      </c>
      <c r="BQ176" s="7"/>
      <c r="BR176" s="6">
        <f t="shared" si="1367"/>
        <v>21775.62</v>
      </c>
      <c r="BS176" s="7"/>
      <c r="BT176" s="36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6"/>
    </row>
    <row r="177" spans="1:85" ht="28.8">
      <c r="A177" s="469"/>
      <c r="B177" s="30" t="s">
        <v>2786</v>
      </c>
      <c r="C177" s="38">
        <f>[1]出租!C66-[1]出租!C68</f>
        <v>269.63</v>
      </c>
      <c r="D177" s="7">
        <f t="shared" ref="D177:H177" si="1476">C177/R177-1</f>
        <v>-0.322043700183551</v>
      </c>
      <c r="E177" s="38">
        <f>[1]出租!E66-[1]出租!E68</f>
        <v>265.17</v>
      </c>
      <c r="F177" s="7">
        <f t="shared" si="1476"/>
        <v>-0.30470921390738898</v>
      </c>
      <c r="G177" s="38">
        <f>[1]出租!G66-[1]出租!G68</f>
        <v>248.93</v>
      </c>
      <c r="H177" s="7">
        <f t="shared" si="1476"/>
        <v>-0.312196065428824</v>
      </c>
      <c r="I177" s="38">
        <f>[1]出租!I66-[1]出租!I68</f>
        <v>248.16</v>
      </c>
      <c r="J177" s="7">
        <f t="shared" ref="J177:N177" si="1477">I177/X177-1</f>
        <v>-0.31322300326562202</v>
      </c>
      <c r="K177" s="38">
        <f>[1]出租!K66-[1]出租!K68</f>
        <v>295.67</v>
      </c>
      <c r="L177" s="7">
        <f t="shared" si="1477"/>
        <v>-0.327931081511115</v>
      </c>
      <c r="M177" s="38">
        <f>[1]出租!M66-[1]出租!M68</f>
        <v>247.99</v>
      </c>
      <c r="N177" s="7">
        <f t="shared" si="1477"/>
        <v>-0.26732058971252998</v>
      </c>
      <c r="O177" s="31">
        <f t="shared" si="1357"/>
        <v>1575.55</v>
      </c>
      <c r="P177" s="32">
        <f t="shared" si="1358"/>
        <v>-0.30919956505726198</v>
      </c>
      <c r="Q177" s="6">
        <f t="shared" si="1359"/>
        <v>1942.29</v>
      </c>
      <c r="R177" s="38">
        <f>[1]出租!R66-[1]出租!R68</f>
        <v>397.71</v>
      </c>
      <c r="S177" s="7">
        <f t="shared" ref="S177:W177" si="1478">R177/AT177-1</f>
        <v>1.57323458051335E-2</v>
      </c>
      <c r="T177" s="38">
        <f>[1]出租!T66-[1]出租!T68</f>
        <v>381.38</v>
      </c>
      <c r="U177" s="7">
        <f t="shared" si="1478"/>
        <v>-7.5465806182990498E-3</v>
      </c>
      <c r="V177" s="38">
        <f>[1]出租!V66-[1]出租!V68</f>
        <v>361.92</v>
      </c>
      <c r="W177" s="7">
        <f t="shared" si="1478"/>
        <v>7.4552418277366903E-2</v>
      </c>
      <c r="X177" s="38">
        <f>[1]出租!X66-[1]出租!X68</f>
        <v>361.34</v>
      </c>
      <c r="Y177" s="7">
        <f t="shared" ref="Y177:AC177" si="1479">X177/AZ177-1</f>
        <v>2.6360331862704798E-3</v>
      </c>
      <c r="Z177" s="38">
        <f>[1]出租!Z66-[1]出租!Z68</f>
        <v>439.94</v>
      </c>
      <c r="AA177" s="7">
        <f t="shared" si="1479"/>
        <v>-3.31201512054679E-2</v>
      </c>
      <c r="AB177" s="38">
        <f>[1]出租!AB66-[1]出租!AB68</f>
        <v>338.47</v>
      </c>
      <c r="AC177" s="7">
        <f t="shared" si="1479"/>
        <v>-1.7989854901496701E-3</v>
      </c>
      <c r="AD177" s="38">
        <f>[1]出租!AD66-[1]出租!AD68</f>
        <v>351.06</v>
      </c>
      <c r="AE177" s="7">
        <f t="shared" ref="AE177:AI177" si="1480">AD177/BF177-1</f>
        <v>9.4089470532865405E-4</v>
      </c>
      <c r="AF177" s="38">
        <f>[1]出租!AF66-[1]出租!AF68</f>
        <v>293.45</v>
      </c>
      <c r="AG177" s="7">
        <f t="shared" si="1480"/>
        <v>-6.21604346436559E-2</v>
      </c>
      <c r="AH177" s="38">
        <f>[1]出租!AH66-[1]出租!AH68</f>
        <v>278.52999999999997</v>
      </c>
      <c r="AI177" s="7">
        <f t="shared" si="1480"/>
        <v>-9.8170632993362594E-2</v>
      </c>
      <c r="AJ177" s="38">
        <f>[1]出租!AJ66-[1]出租!AJ68</f>
        <v>311.47000000000003</v>
      </c>
      <c r="AK177" s="7">
        <f t="shared" ref="AK177:AO177" si="1481">AJ177/BL177-1</f>
        <v>-0.15172395010621501</v>
      </c>
      <c r="AL177" s="38">
        <f>[1]出租!AL66-[1]出租!AL68</f>
        <v>284.55</v>
      </c>
      <c r="AM177" s="7">
        <f t="shared" si="1481"/>
        <v>-0.125699010631107</v>
      </c>
      <c r="AN177" s="38">
        <f>[1]出租!AN66-[1]出租!AN68</f>
        <v>277.13</v>
      </c>
      <c r="AO177" s="7">
        <f t="shared" si="1481"/>
        <v>-0.15040313927465601</v>
      </c>
      <c r="AP177" s="6">
        <f t="shared" si="1364"/>
        <v>4076.95</v>
      </c>
      <c r="AQ177" s="7">
        <f t="shared" si="1365"/>
        <v>-4.2616645101598197E-2</v>
      </c>
      <c r="AR177" s="33"/>
      <c r="AS177" s="34">
        <f t="shared" si="1366"/>
        <v>3932.24</v>
      </c>
      <c r="AT177" s="6">
        <v>391.55</v>
      </c>
      <c r="AU177" s="7"/>
      <c r="AV177" s="6">
        <v>384.28</v>
      </c>
      <c r="AW177" s="7"/>
      <c r="AX177" s="6">
        <v>336.81</v>
      </c>
      <c r="AY177" s="7"/>
      <c r="AZ177" s="6">
        <v>360.39</v>
      </c>
      <c r="BA177" s="7"/>
      <c r="BB177" s="6">
        <v>455.01</v>
      </c>
      <c r="BC177" s="7"/>
      <c r="BD177" s="6">
        <v>339.08</v>
      </c>
      <c r="BE177" s="7"/>
      <c r="BF177" s="6">
        <v>350.73</v>
      </c>
      <c r="BG177" s="7"/>
      <c r="BH177" s="6">
        <v>312.89999999999998</v>
      </c>
      <c r="BI177" s="7"/>
      <c r="BJ177" s="6">
        <v>308.85000000000002</v>
      </c>
      <c r="BK177" s="7"/>
      <c r="BL177" s="6">
        <v>367.18</v>
      </c>
      <c r="BM177" s="7"/>
      <c r="BN177" s="6">
        <v>325.45999999999998</v>
      </c>
      <c r="BO177" s="7"/>
      <c r="BP177" s="6">
        <v>326.19</v>
      </c>
      <c r="BQ177" s="7"/>
      <c r="BR177" s="6">
        <f t="shared" si="1367"/>
        <v>4258.43</v>
      </c>
      <c r="BS177" s="7"/>
      <c r="BT177" s="36"/>
      <c r="BU177" s="42"/>
      <c r="BV177" s="42"/>
      <c r="BW177" s="42"/>
      <c r="BX177" s="42"/>
      <c r="BY177" s="42"/>
      <c r="BZ177" s="42"/>
      <c r="CA177" s="8"/>
      <c r="CB177" s="42"/>
      <c r="CC177" s="8"/>
      <c r="CD177" s="8"/>
      <c r="CE177" s="8"/>
      <c r="CF177" s="8"/>
      <c r="CG177" s="6"/>
    </row>
    <row r="178" spans="1:85" ht="28.8">
      <c r="A178" s="471"/>
      <c r="B178" s="30" t="s">
        <v>2787</v>
      </c>
      <c r="C178" s="6">
        <f>[1]网约车!C66-[1]网约车!C68</f>
        <v>120.33986788898601</v>
      </c>
      <c r="D178" s="7">
        <f t="shared" ref="D178:H178" si="1482">C178/R178-1</f>
        <v>3.1484459369738</v>
      </c>
      <c r="E178" s="6">
        <f>[1]网约车!E66-[1]网约车!E68</f>
        <v>123.040937954168</v>
      </c>
      <c r="F178" s="7">
        <f t="shared" si="1482"/>
        <v>2.7747749403150501</v>
      </c>
      <c r="G178" s="6">
        <f>[1]网约车!G66-[1]网约车!G68</f>
        <v>113.549281585179</v>
      </c>
      <c r="H178" s="7">
        <f t="shared" si="1482"/>
        <v>0.70838000405698898</v>
      </c>
      <c r="I178" s="6">
        <f>[1]网约车!I66-[1]网约车!I68</f>
        <v>115.13071631796601</v>
      </c>
      <c r="J178" s="7">
        <f t="shared" ref="J178:N178" si="1483">I178/X178-1</f>
        <v>1.7368049838145101</v>
      </c>
      <c r="K178" s="6">
        <f>[1]网约车!K66-[1]网约车!K68</f>
        <v>125.77502205633</v>
      </c>
      <c r="L178" s="7">
        <f t="shared" si="1483"/>
        <v>1.37712934407652</v>
      </c>
      <c r="M178" s="6">
        <f>[1]网约车!M66-[1]网约车!M68</f>
        <v>118.50499334565301</v>
      </c>
      <c r="N178" s="7">
        <f t="shared" si="1483"/>
        <v>1.05954359597133</v>
      </c>
      <c r="O178" s="31">
        <f t="shared" si="1357"/>
        <v>716.340819148283</v>
      </c>
      <c r="P178" s="32">
        <f t="shared" si="1358"/>
        <v>1.5530031353010101</v>
      </c>
      <c r="Q178" s="6">
        <f t="shared" si="1359"/>
        <v>223.04807636689799</v>
      </c>
      <c r="R178" s="6">
        <f>[1]网约车!R66-[1]网约车!R68</f>
        <v>29.008421398585501</v>
      </c>
      <c r="S178" s="7">
        <f t="shared" ref="S178:W178" si="1484">R178/AT178-1</f>
        <v>-0.61892677341437496</v>
      </c>
      <c r="T178" s="6">
        <f>[1]网约车!T66-[1]网约车!T68</f>
        <v>32.595569245751904</v>
      </c>
      <c r="U178" s="7">
        <f t="shared" si="1484"/>
        <v>-0.31103590048618801</v>
      </c>
      <c r="V178" s="6">
        <f>[1]网约车!V66-[1]网约车!V68</f>
        <v>66.466056331452805</v>
      </c>
      <c r="W178" s="7">
        <f t="shared" si="1484"/>
        <v>4.2800991090581601E-2</v>
      </c>
      <c r="X178" s="6">
        <f>[1]网约车!X66-[1]网约车!X68</f>
        <v>42.067563088656399</v>
      </c>
      <c r="Y178" s="7">
        <f t="shared" ref="Y178:AC178" si="1485">X178/AZ178-1</f>
        <v>-0.44904945653726003</v>
      </c>
      <c r="Z178" s="6">
        <f>[1]网约车!Z66-[1]网约车!Z68</f>
        <v>52.910466302451802</v>
      </c>
      <c r="AA178" s="7">
        <f t="shared" si="1485"/>
        <v>-0.38588810955926101</v>
      </c>
      <c r="AB178" s="6">
        <f>[1]网约车!AB66-[1]网约车!AB68</f>
        <v>57.5394439707228</v>
      </c>
      <c r="AC178" s="7">
        <f t="shared" si="1485"/>
        <v>-0.70511581440717297</v>
      </c>
      <c r="AD178" s="6">
        <f>[1]网约车!AD66-[1]网约车!AD68</f>
        <v>65.553173659870893</v>
      </c>
      <c r="AE178" s="7">
        <f t="shared" ref="AE178:AI178" si="1486">AD178/BF178-1</f>
        <v>-0.440866517512851</v>
      </c>
      <c r="AF178" s="6">
        <f>[1]网约车!AF66-[1]网约车!AF68</f>
        <v>58.057537392779999</v>
      </c>
      <c r="AG178" s="7">
        <f t="shared" si="1486"/>
        <v>-0.74607813765236197</v>
      </c>
      <c r="AH178" s="6">
        <f>[1]网约车!AH66-[1]网约车!AH68</f>
        <v>53.574803878723799</v>
      </c>
      <c r="AI178" s="7">
        <f t="shared" si="1486"/>
        <v>-0.52905090469295901</v>
      </c>
      <c r="AJ178" s="6">
        <f>[1]网约车!AJ66-[1]网约车!AJ68</f>
        <v>74.284174447591795</v>
      </c>
      <c r="AK178" s="7">
        <f t="shared" ref="AK178:AO178" si="1487">AJ178/BL178-1</f>
        <v>-0.375589097208056</v>
      </c>
      <c r="AL178" s="6">
        <f>[1]网约车!AL66-[1]网约车!AL68</f>
        <v>81.740136541316701</v>
      </c>
      <c r="AM178" s="7">
        <f t="shared" si="1487"/>
        <v>-0.191058409902884</v>
      </c>
      <c r="AN178" s="6">
        <f>[1]网约车!AN66-[1]网约车!AN68</f>
        <v>124.35825658982399</v>
      </c>
      <c r="AO178" s="7">
        <f t="shared" si="1487"/>
        <v>0.14878134812348801</v>
      </c>
      <c r="AP178" s="6">
        <f t="shared" si="1364"/>
        <v>738.15560284772801</v>
      </c>
      <c r="AQ178" s="7">
        <f t="shared" si="1365"/>
        <v>-0.44612762345707102</v>
      </c>
      <c r="AR178" s="33"/>
      <c r="AS178" s="34">
        <f t="shared" si="1366"/>
        <v>1224.46552088763</v>
      </c>
      <c r="AT178" s="6">
        <v>76.122958462597396</v>
      </c>
      <c r="AU178" s="7"/>
      <c r="AV178" s="6">
        <v>47.310983647412002</v>
      </c>
      <c r="AW178" s="7"/>
      <c r="AX178" s="6">
        <v>63.738006483807901</v>
      </c>
      <c r="AY178" s="7"/>
      <c r="AZ178" s="6">
        <v>76.354517819803903</v>
      </c>
      <c r="BA178" s="7"/>
      <c r="BB178" s="6">
        <v>86.157697198272402</v>
      </c>
      <c r="BC178" s="7"/>
      <c r="BD178" s="6">
        <v>195.125567195294</v>
      </c>
      <c r="BE178" s="7"/>
      <c r="BF178" s="6">
        <v>117.240651316884</v>
      </c>
      <c r="BG178" s="7"/>
      <c r="BH178" s="6">
        <v>228.64331907464901</v>
      </c>
      <c r="BI178" s="7"/>
      <c r="BJ178" s="6">
        <v>113.75922453741001</v>
      </c>
      <c r="BK178" s="7"/>
      <c r="BL178" s="6">
        <v>118.966811942974</v>
      </c>
      <c r="BM178" s="7"/>
      <c r="BN178" s="6">
        <v>101.04578320853</v>
      </c>
      <c r="BO178" s="7"/>
      <c r="BP178" s="6">
        <v>108.25232912508601</v>
      </c>
      <c r="BQ178" s="7"/>
      <c r="BR178" s="6">
        <f t="shared" si="1367"/>
        <v>1332.71785001272</v>
      </c>
      <c r="BS178" s="7"/>
      <c r="BT178" s="36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6"/>
    </row>
    <row r="179" spans="1:85" s="24" customFormat="1" ht="28.8">
      <c r="A179" s="472" t="s">
        <v>2732</v>
      </c>
      <c r="B179" s="30" t="s">
        <v>2783</v>
      </c>
      <c r="C179" s="6">
        <f t="shared" ref="C179:G179" si="1488">C180+C181+C182+C183</f>
        <v>2087.4202000281998</v>
      </c>
      <c r="D179" s="7">
        <f t="shared" ref="D179:H179" si="1489">C179/R179-1</f>
        <v>-0.21064633352977299</v>
      </c>
      <c r="E179" s="6">
        <f t="shared" si="1488"/>
        <v>3033.26309145909</v>
      </c>
      <c r="F179" s="7">
        <f t="shared" si="1489"/>
        <v>4.7432504461296002E-2</v>
      </c>
      <c r="G179" s="6">
        <f t="shared" si="1488"/>
        <v>2800.3872743243901</v>
      </c>
      <c r="H179" s="7">
        <f t="shared" si="1489"/>
        <v>0.22139798288668699</v>
      </c>
      <c r="I179" s="6">
        <f t="shared" ref="I179:M179" si="1490">I180+I181+I182+I183</f>
        <v>3622.5571320035401</v>
      </c>
      <c r="J179" s="7">
        <f t="shared" ref="J179:N179" si="1491">I179/X179-1</f>
        <v>0.536247486563593</v>
      </c>
      <c r="K179" s="6">
        <f t="shared" si="1490"/>
        <v>3336.8593312829798</v>
      </c>
      <c r="L179" s="7">
        <f t="shared" si="1491"/>
        <v>0.491212840959113</v>
      </c>
      <c r="M179" s="6">
        <f t="shared" si="1490"/>
        <v>3755.99072471309</v>
      </c>
      <c r="N179" s="7">
        <f t="shared" si="1491"/>
        <v>0.87628668314654101</v>
      </c>
      <c r="O179" s="31">
        <f t="shared" si="1357"/>
        <v>18636.477753811301</v>
      </c>
      <c r="P179" s="32">
        <f t="shared" si="1358"/>
        <v>0.29144642634849099</v>
      </c>
      <c r="Q179" s="6">
        <f t="shared" si="1359"/>
        <v>12428.8800595391</v>
      </c>
      <c r="R179" s="6">
        <f t="shared" ref="R179:V179" si="1492">R180+R181+R182+R183</f>
        <v>2644.4676052023301</v>
      </c>
      <c r="S179" s="7">
        <f t="shared" ref="S179:W179" si="1493">R179/AT179-1</f>
        <v>-4.8355672250398801E-2</v>
      </c>
      <c r="T179" s="6">
        <f t="shared" si="1492"/>
        <v>2895.90315226958</v>
      </c>
      <c r="U179" s="7">
        <f t="shared" si="1493"/>
        <v>-2.0647147568479698E-2</v>
      </c>
      <c r="V179" s="6">
        <f t="shared" si="1492"/>
        <v>2292.7721459846198</v>
      </c>
      <c r="W179" s="7">
        <f t="shared" si="1493"/>
        <v>-9.6874345959734307E-2</v>
      </c>
      <c r="X179" s="6">
        <f t="shared" ref="X179:AB179" si="1494">X180+X181+X182+X183</f>
        <v>2358.05569329638</v>
      </c>
      <c r="Y179" s="7">
        <f t="shared" ref="Y179:AC179" si="1495">X179/AZ179-1</f>
        <v>3.4566843118710298E-2</v>
      </c>
      <c r="Z179" s="6">
        <f t="shared" si="1494"/>
        <v>2237.68146278622</v>
      </c>
      <c r="AA179" s="7">
        <f t="shared" si="1495"/>
        <v>-9.7639506445951194E-2</v>
      </c>
      <c r="AB179" s="6">
        <f t="shared" si="1494"/>
        <v>2001.8213412964601</v>
      </c>
      <c r="AC179" s="7">
        <f t="shared" si="1495"/>
        <v>-0.161503992267162</v>
      </c>
      <c r="AD179" s="6">
        <f t="shared" ref="AD179:AH179" si="1496">AD180+AD181+AD182+AD183</f>
        <v>2448.87191795731</v>
      </c>
      <c r="AE179" s="7">
        <f t="shared" ref="AE179:AI179" si="1497">AD179/BF179-1</f>
        <v>9.4240039493864294E-2</v>
      </c>
      <c r="AF179" s="6">
        <f t="shared" si="1496"/>
        <v>2296.70915833459</v>
      </c>
      <c r="AG179" s="7">
        <f t="shared" si="1497"/>
        <v>-6.4766729142904197E-2</v>
      </c>
      <c r="AH179" s="6">
        <f t="shared" si="1496"/>
        <v>2010.88841935746</v>
      </c>
      <c r="AI179" s="7">
        <f t="shared" si="1497"/>
        <v>-0.121940673147023</v>
      </c>
      <c r="AJ179" s="6">
        <f t="shared" ref="AJ179:AN179" si="1498">AJ180+AJ181+AJ182+AJ183</f>
        <v>2331.5100585227501</v>
      </c>
      <c r="AK179" s="7">
        <f t="shared" ref="AK179:AO179" si="1499">AJ179/BL179-1</f>
        <v>-3.1273865421265597E-2</v>
      </c>
      <c r="AL179" s="6">
        <f t="shared" si="1498"/>
        <v>1937.4189407172501</v>
      </c>
      <c r="AM179" s="7">
        <f t="shared" si="1499"/>
        <v>-0.15357071560569599</v>
      </c>
      <c r="AN179" s="6">
        <f t="shared" si="1498"/>
        <v>1830.04942007675</v>
      </c>
      <c r="AO179" s="7">
        <f t="shared" si="1499"/>
        <v>-7.3085529216423403E-2</v>
      </c>
      <c r="AP179" s="6">
        <f t="shared" si="1364"/>
        <v>27286.1493158017</v>
      </c>
      <c r="AQ179" s="7">
        <f t="shared" si="1365"/>
        <v>-6.1522510905310801E-2</v>
      </c>
      <c r="AR179" s="33"/>
      <c r="AS179" s="34">
        <f t="shared" si="1366"/>
        <v>27100.565328442801</v>
      </c>
      <c r="AT179" s="34">
        <f t="shared" ref="AT179:AX179" si="1500">AT180+AT181+AT182+AT183</f>
        <v>2778.84029578133</v>
      </c>
      <c r="AU179" s="33"/>
      <c r="AV179" s="34">
        <f t="shared" si="1500"/>
        <v>2956.9558561857302</v>
      </c>
      <c r="AW179" s="33"/>
      <c r="AX179" s="34">
        <f t="shared" si="1500"/>
        <v>2538.7078040885699</v>
      </c>
      <c r="AY179" s="33"/>
      <c r="AZ179" s="34">
        <f t="shared" ref="AZ179:BD179" si="1501">AZ180+AZ181+AZ182+AZ183</f>
        <v>2279.2685740710599</v>
      </c>
      <c r="BA179" s="33"/>
      <c r="BB179" s="34">
        <f t="shared" si="1501"/>
        <v>2479.8087668630701</v>
      </c>
      <c r="BC179" s="33"/>
      <c r="BD179" s="34">
        <f t="shared" si="1501"/>
        <v>2387.3951966796699</v>
      </c>
      <c r="BE179" s="33"/>
      <c r="BF179" s="34">
        <f t="shared" ref="BF179:BJ179" si="1502">BF180+BF181+BF182+BF183</f>
        <v>2237.9659211611602</v>
      </c>
      <c r="BG179" s="33"/>
      <c r="BH179" s="34">
        <f t="shared" si="1502"/>
        <v>2455.7607496467399</v>
      </c>
      <c r="BI179" s="33"/>
      <c r="BJ179" s="34">
        <f t="shared" si="1502"/>
        <v>2290.1509702819499</v>
      </c>
      <c r="BK179" s="33"/>
      <c r="BL179" s="34">
        <f t="shared" ref="BL179:BP179" si="1503">BL180+BL181+BL182+BL183</f>
        <v>2406.7793520783198</v>
      </c>
      <c r="BM179" s="33"/>
      <c r="BN179" s="34">
        <f t="shared" si="1503"/>
        <v>2288.9318416052301</v>
      </c>
      <c r="BO179" s="33"/>
      <c r="BP179" s="34">
        <f t="shared" si="1503"/>
        <v>1974.34550625766</v>
      </c>
      <c r="BQ179" s="33"/>
      <c r="BR179" s="34">
        <f t="shared" si="1367"/>
        <v>29074.910834700499</v>
      </c>
      <c r="BS179" s="33"/>
      <c r="BT179" s="35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</row>
    <row r="180" spans="1:85" ht="28.8">
      <c r="A180" s="468"/>
      <c r="B180" s="30" t="s">
        <v>2784</v>
      </c>
      <c r="C180" s="38">
        <f>[1]班线包车!C55</f>
        <v>524.67970000000003</v>
      </c>
      <c r="D180" s="7">
        <f t="shared" ref="D180:H180" si="1504">C180/R180-1</f>
        <v>-0.43486055422861197</v>
      </c>
      <c r="E180" s="38">
        <f>[1]班线包车!E55</f>
        <v>1354.6626000000001</v>
      </c>
      <c r="F180" s="7">
        <f t="shared" si="1504"/>
        <v>0.19399830718501501</v>
      </c>
      <c r="G180" s="38">
        <f>[1]班线包车!G55</f>
        <v>1233.6732999999999</v>
      </c>
      <c r="H180" s="7">
        <f t="shared" si="1504"/>
        <v>0.86599302714271698</v>
      </c>
      <c r="I180" s="38">
        <f>[1]班线包车!I55</f>
        <v>2058.7247000000002</v>
      </c>
      <c r="J180" s="7">
        <f t="shared" ref="J180:N180" si="1505">I180/X180-1</f>
        <v>1.6303956994242601</v>
      </c>
      <c r="K180" s="38">
        <f>[1]班线包车!K55</f>
        <v>1725.1329000000001</v>
      </c>
      <c r="L180" s="7">
        <f t="shared" si="1505"/>
        <v>1.89992011965914</v>
      </c>
      <c r="M180" s="38">
        <f>[1]班线包车!M55</f>
        <v>2213.7637</v>
      </c>
      <c r="N180" s="7">
        <f t="shared" si="1505"/>
        <v>3.4351887450381802</v>
      </c>
      <c r="O180" s="31">
        <f t="shared" si="1357"/>
        <v>9110.6368999999995</v>
      </c>
      <c r="P180" s="32">
        <f t="shared" si="1358"/>
        <v>0.98023065922638897</v>
      </c>
      <c r="Q180" s="6">
        <f t="shared" si="1359"/>
        <v>4101.6594999999998</v>
      </c>
      <c r="R180" s="38">
        <f>[1]班线包车!R55</f>
        <v>928.40750000000003</v>
      </c>
      <c r="S180" s="7">
        <f t="shared" ref="S180:W180" si="1506">R180/AT180-1</f>
        <v>-7.1306648186311702E-2</v>
      </c>
      <c r="T180" s="38">
        <f>[1]班线包车!T55</f>
        <v>1134.5599</v>
      </c>
      <c r="U180" s="7">
        <f t="shared" si="1506"/>
        <v>-4.0924211145808097E-2</v>
      </c>
      <c r="V180" s="38">
        <f>[1]班线包车!V55</f>
        <v>661.13499999999999</v>
      </c>
      <c r="W180" s="7">
        <f t="shared" si="1506"/>
        <v>-0.31043010258099901</v>
      </c>
      <c r="X180" s="38">
        <f>[1]班线包车!X55</f>
        <v>782.66729999999995</v>
      </c>
      <c r="Y180" s="7">
        <f t="shared" ref="Y180:AC180" si="1507">X180/AZ180-1</f>
        <v>7.0876092166971497E-3</v>
      </c>
      <c r="Z180" s="38">
        <f>[1]班线包车!Z55</f>
        <v>594.88980000000004</v>
      </c>
      <c r="AA180" s="7">
        <f t="shared" si="1507"/>
        <v>-0.356617843481007</v>
      </c>
      <c r="AB180" s="38">
        <f>[1]班线包车!AB55</f>
        <v>499.13630000000001</v>
      </c>
      <c r="AC180" s="7">
        <f t="shared" si="1507"/>
        <v>-0.327780846904906</v>
      </c>
      <c r="AD180" s="38">
        <f>[1]班线包车!AD55</f>
        <v>977.65830000000005</v>
      </c>
      <c r="AE180" s="7">
        <f t="shared" ref="AE180:AI180" si="1508">AD180/BF180-1</f>
        <v>0.45723466562885601</v>
      </c>
      <c r="AF180" s="38">
        <f>[1]班线包车!AF55</f>
        <v>992.56010000000003</v>
      </c>
      <c r="AG180" s="7">
        <f t="shared" si="1508"/>
        <v>0.230806746520624</v>
      </c>
      <c r="AH180" s="38">
        <f>[1]班线包车!AH55</f>
        <v>754.32910000000004</v>
      </c>
      <c r="AI180" s="7">
        <f t="shared" si="1508"/>
        <v>1.6229952528816999E-2</v>
      </c>
      <c r="AJ180" s="38">
        <f>[1]班线包车!AJ55</f>
        <v>935.99699999999996</v>
      </c>
      <c r="AK180" s="7">
        <f t="shared" ref="AK180:AO180" si="1509">AJ180/BL180-1</f>
        <v>0.222328407264415</v>
      </c>
      <c r="AL180" s="38">
        <f>[1]班线包车!AL55</f>
        <v>601.14480000000003</v>
      </c>
      <c r="AM180" s="7">
        <f t="shared" si="1509"/>
        <v>-0.18461554320822199</v>
      </c>
      <c r="AN180" s="38">
        <f>[1]班线包车!AN55</f>
        <v>420.09289999999999</v>
      </c>
      <c r="AO180" s="7">
        <f t="shared" si="1509"/>
        <v>2.82324456509635E-2</v>
      </c>
      <c r="AP180" s="6">
        <f t="shared" si="1364"/>
        <v>9282.5779999999995</v>
      </c>
      <c r="AQ180" s="7">
        <f t="shared" si="1365"/>
        <v>-4.46985423771099E-2</v>
      </c>
      <c r="AR180" s="33"/>
      <c r="AS180" s="34">
        <f t="shared" si="1366"/>
        <v>9308.3513999999996</v>
      </c>
      <c r="AT180" s="39">
        <v>999.69219999999996</v>
      </c>
      <c r="AU180" s="7"/>
      <c r="AV180" s="6">
        <v>1182.9721</v>
      </c>
      <c r="AW180" s="7"/>
      <c r="AX180" s="38">
        <v>958.76430000000005</v>
      </c>
      <c r="AY180" s="7"/>
      <c r="AZ180" s="39">
        <v>777.15909999999997</v>
      </c>
      <c r="BA180" s="7"/>
      <c r="BB180" s="39">
        <v>924.62900000000002</v>
      </c>
      <c r="BC180" s="7"/>
      <c r="BD180" s="39">
        <v>742.52020000000005</v>
      </c>
      <c r="BE180" s="7"/>
      <c r="BF180" s="39">
        <v>670.89970000000005</v>
      </c>
      <c r="BG180" s="7"/>
      <c r="BH180" s="39">
        <v>806.43050000000005</v>
      </c>
      <c r="BI180" s="7"/>
      <c r="BJ180" s="39">
        <v>742.28189999999995</v>
      </c>
      <c r="BK180" s="7"/>
      <c r="BL180" s="39">
        <v>765.74919999999997</v>
      </c>
      <c r="BM180" s="7"/>
      <c r="BN180" s="39">
        <v>737.25319999999999</v>
      </c>
      <c r="BO180" s="7"/>
      <c r="BP180" s="39">
        <v>408.55829999999997</v>
      </c>
      <c r="BQ180" s="7"/>
      <c r="BR180" s="6">
        <f t="shared" si="1367"/>
        <v>9716.9097000000002</v>
      </c>
      <c r="BS180" s="7"/>
      <c r="BT180" s="36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6"/>
    </row>
    <row r="181" spans="1:85" ht="28.8">
      <c r="A181" s="468"/>
      <c r="B181" s="30" t="s">
        <v>2785</v>
      </c>
      <c r="C181" s="38">
        <f>[1]公交!C70-[1]公交!C72</f>
        <v>1204.45</v>
      </c>
      <c r="D181" s="7">
        <f t="shared" ref="D181:H181" si="1510">C181/R181-1</f>
        <v>-0.19623492669384901</v>
      </c>
      <c r="E181" s="38">
        <f>[1]公交!E70-[1]公交!E72</f>
        <v>1327.61</v>
      </c>
      <c r="F181" s="7">
        <f t="shared" si="1510"/>
        <v>-0.14026589647781099</v>
      </c>
      <c r="G181" s="38">
        <f>[1]公交!G70-[1]公交!G72</f>
        <v>1232.5999999999999</v>
      </c>
      <c r="H181" s="7">
        <f t="shared" si="1510"/>
        <v>-0.112963002943357</v>
      </c>
      <c r="I181" s="38">
        <f>[1]公交!I70-[1]公交!I72</f>
        <v>1234.04</v>
      </c>
      <c r="J181" s="7">
        <f t="shared" ref="J181:N181" si="1511">I181/X181-1</f>
        <v>-8.8091631258082406E-2</v>
      </c>
      <c r="K181" s="38">
        <f>[1]公交!K70-[1]公交!K72</f>
        <v>1265.04</v>
      </c>
      <c r="L181" s="7">
        <f t="shared" si="1511"/>
        <v>-0.100243246703367</v>
      </c>
      <c r="M181" s="38">
        <f>[1]公交!M70-[1]公交!M72</f>
        <v>1226.04</v>
      </c>
      <c r="N181" s="7">
        <f t="shared" si="1511"/>
        <v>-3.9063234786970699E-2</v>
      </c>
      <c r="O181" s="31">
        <f t="shared" si="1357"/>
        <v>7489.78</v>
      </c>
      <c r="P181" s="32">
        <f t="shared" si="1358"/>
        <v>-0.11545692892741601</v>
      </c>
      <c r="Q181" s="6">
        <f t="shared" si="1359"/>
        <v>7191.52</v>
      </c>
      <c r="R181" s="38">
        <f>[1]公交!R70-[1]公交!R72</f>
        <v>1498.51</v>
      </c>
      <c r="S181" s="7">
        <f t="shared" ref="S181:W181" si="1512">R181/AT181-1</f>
        <v>1.1065305544122999E-2</v>
      </c>
      <c r="T181" s="38">
        <f>[1]公交!T70-[1]公交!T72</f>
        <v>1544.21</v>
      </c>
      <c r="U181" s="7">
        <f t="shared" si="1512"/>
        <v>2.4351575456053001E-2</v>
      </c>
      <c r="V181" s="38">
        <f>[1]公交!V70-[1]公交!V72</f>
        <v>1389.57</v>
      </c>
      <c r="W181" s="7">
        <f t="shared" si="1512"/>
        <v>6.0311477036008497E-2</v>
      </c>
      <c r="X181" s="38">
        <f>[1]公交!X70-[1]公交!X72</f>
        <v>1353.25</v>
      </c>
      <c r="Y181" s="7">
        <f t="shared" ref="Y181:AC181" si="1513">X181/AZ181-1</f>
        <v>0.100230086912689</v>
      </c>
      <c r="Z181" s="38">
        <f>[1]公交!Z70-[1]公交!Z72</f>
        <v>1405.98</v>
      </c>
      <c r="AA181" s="7">
        <f t="shared" si="1513"/>
        <v>0.10513904827781401</v>
      </c>
      <c r="AB181" s="38">
        <f>[1]公交!AB70-[1]公交!AB72</f>
        <v>1275.8800000000001</v>
      </c>
      <c r="AC181" s="7">
        <f t="shared" si="1513"/>
        <v>-9.04833285438E-3</v>
      </c>
      <c r="AD181" s="38">
        <f>[1]公交!AD70-[1]公交!AD72</f>
        <v>1235.55</v>
      </c>
      <c r="AE181" s="7">
        <f t="shared" ref="AE181:AI181" si="1514">AD181/BF181-1</f>
        <v>-3.0986777092842501E-2</v>
      </c>
      <c r="AF181" s="38">
        <f>[1]公交!AF70-[1]公交!AF72</f>
        <v>1067.92</v>
      </c>
      <c r="AG181" s="7">
        <f t="shared" si="1514"/>
        <v>-0.14897279377779199</v>
      </c>
      <c r="AH181" s="38">
        <f>[1]公交!AH70-[1]公交!AH72</f>
        <v>1029.0899999999999</v>
      </c>
      <c r="AI181" s="7">
        <f t="shared" si="1514"/>
        <v>-0.191907214875773</v>
      </c>
      <c r="AJ181" s="38">
        <f>[1]公交!AJ70-[1]公交!AJ72</f>
        <v>1134.22</v>
      </c>
      <c r="AK181" s="7">
        <f t="shared" ref="AK181:AO181" si="1515">AJ181/BL181-1</f>
        <v>-0.158147095280155</v>
      </c>
      <c r="AL181" s="38">
        <f>[1]公交!AL70-[1]公交!AL72</f>
        <v>1068.77</v>
      </c>
      <c r="AM181" s="7">
        <f t="shared" si="1515"/>
        <v>-0.16230091547529499</v>
      </c>
      <c r="AN181" s="38">
        <f>[1]公交!AN70-[1]公交!AN72</f>
        <v>1105.04</v>
      </c>
      <c r="AO181" s="7">
        <f t="shared" si="1515"/>
        <v>-0.147707377270448</v>
      </c>
      <c r="AP181" s="6">
        <f t="shared" si="1364"/>
        <v>15107.99</v>
      </c>
      <c r="AQ181" s="7">
        <f t="shared" si="1365"/>
        <v>-4.4580577678787002E-2</v>
      </c>
      <c r="AR181" s="33"/>
      <c r="AS181" s="34">
        <f t="shared" si="1366"/>
        <v>14516.39</v>
      </c>
      <c r="AT181" s="6">
        <v>1482.11</v>
      </c>
      <c r="AU181" s="7"/>
      <c r="AV181" s="6">
        <v>1507.5</v>
      </c>
      <c r="AW181" s="7"/>
      <c r="AX181" s="6">
        <v>1310.53</v>
      </c>
      <c r="AY181" s="7"/>
      <c r="AZ181" s="6">
        <v>1229.97</v>
      </c>
      <c r="BA181" s="7"/>
      <c r="BB181" s="6">
        <v>1272.22</v>
      </c>
      <c r="BC181" s="7"/>
      <c r="BD181" s="6">
        <v>1287.53</v>
      </c>
      <c r="BE181" s="7"/>
      <c r="BF181" s="6">
        <v>1275.06</v>
      </c>
      <c r="BG181" s="7"/>
      <c r="BH181" s="6">
        <v>1254.8599999999999</v>
      </c>
      <c r="BI181" s="7"/>
      <c r="BJ181" s="6">
        <v>1273.48</v>
      </c>
      <c r="BK181" s="7"/>
      <c r="BL181" s="6">
        <v>1347.29</v>
      </c>
      <c r="BM181" s="7"/>
      <c r="BN181" s="6">
        <v>1275.8399999999999</v>
      </c>
      <c r="BO181" s="7"/>
      <c r="BP181" s="6">
        <v>1296.55</v>
      </c>
      <c r="BQ181" s="7"/>
      <c r="BR181" s="6">
        <f t="shared" si="1367"/>
        <v>15812.94</v>
      </c>
      <c r="BS181" s="7"/>
      <c r="BT181" s="36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6"/>
    </row>
    <row r="182" spans="1:85" ht="28.8">
      <c r="A182" s="469"/>
      <c r="B182" s="30" t="s">
        <v>2786</v>
      </c>
      <c r="C182" s="38">
        <f>[1]出租!C70-[1]出租!C72</f>
        <v>197.34</v>
      </c>
      <c r="D182" s="7">
        <f t="shared" ref="D182:H182" si="1516">C182/R182-1</f>
        <v>-1.38423866873221E-2</v>
      </c>
      <c r="E182" s="38">
        <f>[1]出租!E70-[1]出租!E72</f>
        <v>203.92</v>
      </c>
      <c r="F182" s="7">
        <f t="shared" si="1516"/>
        <v>4.1577280621105203E-2</v>
      </c>
      <c r="G182" s="38">
        <f>[1]出租!G70-[1]出租!G72</f>
        <v>192.94</v>
      </c>
      <c r="H182" s="7">
        <f t="shared" si="1516"/>
        <v>-1.7817145184280299E-2</v>
      </c>
      <c r="I182" s="38">
        <f>[1]出租!I70-[1]出租!I72</f>
        <v>190.66</v>
      </c>
      <c r="J182" s="7">
        <f t="shared" ref="J182:N182" si="1517">I182/X182-1</f>
        <v>-1.13047085666876E-2</v>
      </c>
      <c r="K182" s="38">
        <f>[1]出租!K70-[1]出租!K72</f>
        <v>196.6</v>
      </c>
      <c r="L182" s="7">
        <f t="shared" si="1517"/>
        <v>-1.4536340852130399E-2</v>
      </c>
      <c r="M182" s="38">
        <f>[1]出租!M70-[1]出租!M72</f>
        <v>164.88</v>
      </c>
      <c r="N182" s="7">
        <f t="shared" si="1517"/>
        <v>-0.10995951417004</v>
      </c>
      <c r="O182" s="31">
        <f t="shared" si="1357"/>
        <v>1146.3399999999999</v>
      </c>
      <c r="P182" s="32">
        <f t="shared" si="1358"/>
        <v>-2.0155224288840399E-2</v>
      </c>
      <c r="Q182" s="6">
        <f t="shared" si="1359"/>
        <v>984.67</v>
      </c>
      <c r="R182" s="38">
        <f>[1]出租!R70-[1]出租!R72</f>
        <v>200.11</v>
      </c>
      <c r="S182" s="7">
        <f t="shared" ref="S182:W182" si="1518">R182/AT182-1</f>
        <v>2.2036359993991002E-3</v>
      </c>
      <c r="T182" s="38">
        <f>[1]出租!T70-[1]出租!T72</f>
        <v>195.78</v>
      </c>
      <c r="U182" s="7">
        <f t="shared" si="1518"/>
        <v>-0.11174629100312999</v>
      </c>
      <c r="V182" s="38">
        <f>[1]出租!V70-[1]出租!V72</f>
        <v>196.44</v>
      </c>
      <c r="W182" s="7">
        <f t="shared" si="1518"/>
        <v>-1.38554216867469E-2</v>
      </c>
      <c r="X182" s="38">
        <f>[1]出租!X70-[1]出租!X72</f>
        <v>192.84</v>
      </c>
      <c r="Y182" s="7">
        <f t="shared" ref="Y182:AC182" si="1519">X182/AZ182-1</f>
        <v>-8.6876060247774705E-3</v>
      </c>
      <c r="Z182" s="38">
        <f>[1]出租!Z70-[1]出租!Z72</f>
        <v>199.5</v>
      </c>
      <c r="AA182" s="7">
        <f t="shared" si="1519"/>
        <v>-7.6601671309192198E-3</v>
      </c>
      <c r="AB182" s="38">
        <f>[1]出租!AB70-[1]出租!AB72</f>
        <v>185.25</v>
      </c>
      <c r="AC182" s="7">
        <f t="shared" si="1519"/>
        <v>9.0968515088789594E-3</v>
      </c>
      <c r="AD182" s="38">
        <f>[1]出租!AD70-[1]出租!AD72</f>
        <v>185.02</v>
      </c>
      <c r="AE182" s="7">
        <f t="shared" ref="AE182:AI182" si="1520">AD182/BF182-1</f>
        <v>-1.2415654520917499E-3</v>
      </c>
      <c r="AF182" s="38">
        <f>[1]出租!AF70-[1]出租!AF72</f>
        <v>183.67</v>
      </c>
      <c r="AG182" s="7">
        <f t="shared" si="1520"/>
        <v>1.6906631762652099E-3</v>
      </c>
      <c r="AH182" s="38">
        <f>[1]出租!AH70-[1]出租!AH72</f>
        <v>182.29</v>
      </c>
      <c r="AI182" s="7">
        <f t="shared" si="1520"/>
        <v>-1.2620517820387899E-2</v>
      </c>
      <c r="AJ182" s="38">
        <f>[1]出租!AJ70-[1]出租!AJ72</f>
        <v>198.01</v>
      </c>
      <c r="AK182" s="7">
        <f t="shared" ref="AK182:AO182" si="1521">AJ182/BL182-1</f>
        <v>-1.0444777611194399E-2</v>
      </c>
      <c r="AL182" s="38">
        <f>[1]出租!AL70-[1]出租!AL72</f>
        <v>179.94</v>
      </c>
      <c r="AM182" s="7">
        <f t="shared" si="1521"/>
        <v>-1.08839050131927E-2</v>
      </c>
      <c r="AN182" s="38">
        <f>[1]出租!AN70-[1]出租!AN72</f>
        <v>168.48</v>
      </c>
      <c r="AO182" s="7">
        <f t="shared" si="1521"/>
        <v>1.97929907390593E-2</v>
      </c>
      <c r="AP182" s="6">
        <f t="shared" si="1364"/>
        <v>2267.33</v>
      </c>
      <c r="AQ182" s="7">
        <f t="shared" si="1365"/>
        <v>-1.37283645585478E-2</v>
      </c>
      <c r="AR182" s="33"/>
      <c r="AS182" s="34">
        <f t="shared" si="1366"/>
        <v>2133.6799999999998</v>
      </c>
      <c r="AT182" s="6">
        <v>199.67</v>
      </c>
      <c r="AU182" s="7"/>
      <c r="AV182" s="6">
        <v>220.41</v>
      </c>
      <c r="AW182" s="7"/>
      <c r="AX182" s="6">
        <v>199.2</v>
      </c>
      <c r="AY182" s="7"/>
      <c r="AZ182" s="6">
        <v>194.53</v>
      </c>
      <c r="BA182" s="7"/>
      <c r="BB182" s="6">
        <v>201.04</v>
      </c>
      <c r="BC182" s="7"/>
      <c r="BD182" s="6">
        <v>183.58</v>
      </c>
      <c r="BE182" s="7"/>
      <c r="BF182" s="6">
        <v>185.25</v>
      </c>
      <c r="BG182" s="7"/>
      <c r="BH182" s="6">
        <v>183.36</v>
      </c>
      <c r="BI182" s="7"/>
      <c r="BJ182" s="6">
        <v>184.62</v>
      </c>
      <c r="BK182" s="7"/>
      <c r="BL182" s="6">
        <v>200.1</v>
      </c>
      <c r="BM182" s="7"/>
      <c r="BN182" s="6">
        <v>181.92</v>
      </c>
      <c r="BO182" s="7"/>
      <c r="BP182" s="6">
        <v>165.21</v>
      </c>
      <c r="BQ182" s="7"/>
      <c r="BR182" s="6">
        <f t="shared" si="1367"/>
        <v>2298.89</v>
      </c>
      <c r="BS182" s="7"/>
      <c r="BT182" s="36"/>
      <c r="BU182" s="42"/>
      <c r="BV182" s="42"/>
      <c r="BW182" s="42"/>
      <c r="BX182" s="42"/>
      <c r="BY182" s="42"/>
      <c r="BZ182" s="42"/>
      <c r="CA182" s="8"/>
      <c r="CB182" s="42"/>
      <c r="CC182" s="8"/>
      <c r="CD182" s="8"/>
      <c r="CE182" s="8"/>
      <c r="CF182" s="8"/>
      <c r="CG182" s="6"/>
    </row>
    <row r="183" spans="1:85" ht="28.8">
      <c r="A183" s="471"/>
      <c r="B183" s="30" t="s">
        <v>2787</v>
      </c>
      <c r="C183" s="6">
        <f>[1]网约车!C70-[1]网约车!C72</f>
        <v>160.9505000282</v>
      </c>
      <c r="D183" s="7">
        <f t="shared" ref="D183:H183" si="1522">C183/R183-1</f>
        <v>8.2287574048979799</v>
      </c>
      <c r="E183" s="6">
        <f>[1]网约车!E70-[1]网约车!E72</f>
        <v>147.070491459089</v>
      </c>
      <c r="F183" s="7">
        <f t="shared" si="1522"/>
        <v>5.8874984289208196</v>
      </c>
      <c r="G183" s="6">
        <f>[1]网约车!G70-[1]网约车!G72</f>
        <v>141.17397432439401</v>
      </c>
      <c r="H183" s="7">
        <f t="shared" si="1522"/>
        <v>2.0940785639317099</v>
      </c>
      <c r="I183" s="6">
        <f>[1]网约车!I70-[1]网约车!I72</f>
        <v>139.132432003536</v>
      </c>
      <c r="J183" s="7">
        <f t="shared" ref="J183:N183" si="1523">I183/X183-1</f>
        <v>3.7488075743976998</v>
      </c>
      <c r="K183" s="6">
        <f>[1]网约车!K70-[1]网约车!K72</f>
        <v>150.086431282977</v>
      </c>
      <c r="L183" s="7">
        <f t="shared" si="1523"/>
        <v>3.0225071753816799</v>
      </c>
      <c r="M183" s="6">
        <f>[1]网约车!M70-[1]网约车!M72</f>
        <v>151.30702471309399</v>
      </c>
      <c r="N183" s="7">
        <f t="shared" si="1523"/>
        <v>2.6411231945036602</v>
      </c>
      <c r="O183" s="31">
        <f t="shared" si="1357"/>
        <v>889.72085381129</v>
      </c>
      <c r="P183" s="32">
        <f t="shared" si="1358"/>
        <v>3.6198721501035802</v>
      </c>
      <c r="Q183" s="6">
        <f t="shared" si="1359"/>
        <v>151.03055953912701</v>
      </c>
      <c r="R183" s="6">
        <f>[1]网约车!R70-[1]网约车!R72</f>
        <v>17.440105202329701</v>
      </c>
      <c r="S183" s="7">
        <f t="shared" ref="S183:W183" si="1524">R183/AT183-1</f>
        <v>-0.82088480767359095</v>
      </c>
      <c r="T183" s="6">
        <f>[1]网约车!T70-[1]网约车!T72</f>
        <v>21.353252269580999</v>
      </c>
      <c r="U183" s="7">
        <f t="shared" si="1524"/>
        <v>-0.53654197015099703</v>
      </c>
      <c r="V183" s="6">
        <f>[1]网约车!V70-[1]网约车!V72</f>
        <v>45.627145984619503</v>
      </c>
      <c r="W183" s="7">
        <f t="shared" si="1524"/>
        <v>-0.35016566147928702</v>
      </c>
      <c r="X183" s="6">
        <f>[1]网约车!X70-[1]网约车!X72</f>
        <v>29.298393296380802</v>
      </c>
      <c r="Y183" s="7">
        <f t="shared" ref="Y183:AC183" si="1525">X183/AZ183-1</f>
        <v>-0.62248947506647301</v>
      </c>
      <c r="Z183" s="6">
        <f>[1]网约车!Z70-[1]网约车!Z72</f>
        <v>37.311662786216402</v>
      </c>
      <c r="AA183" s="7">
        <f t="shared" si="1525"/>
        <v>-0.54453407016424005</v>
      </c>
      <c r="AB183" s="6">
        <f>[1]网约车!AB70-[1]网约车!AB72</f>
        <v>41.555041296458903</v>
      </c>
      <c r="AC183" s="7">
        <f t="shared" si="1525"/>
        <v>-0.76085493574368301</v>
      </c>
      <c r="AD183" s="6">
        <f>[1]网约车!AD70-[1]网约车!AD72</f>
        <v>50.643617957309601</v>
      </c>
      <c r="AE183" s="7">
        <f t="shared" ref="AE183:AI183" si="1526">AD183/BF183-1</f>
        <v>-0.52561436320551702</v>
      </c>
      <c r="AF183" s="6">
        <f>[1]网约车!AF70-[1]网约车!AF72</f>
        <v>52.559058334590603</v>
      </c>
      <c r="AG183" s="7">
        <f t="shared" si="1526"/>
        <v>-0.75103502353608598</v>
      </c>
      <c r="AH183" s="6">
        <f>[1]网约车!AH70-[1]网约车!AH72</f>
        <v>45.179319357456798</v>
      </c>
      <c r="AI183" s="7">
        <f t="shared" si="1526"/>
        <v>-0.49671619394566402</v>
      </c>
      <c r="AJ183" s="6">
        <f>[1]网约车!AJ70-[1]网约车!AJ72</f>
        <v>63.283058522745797</v>
      </c>
      <c r="AK183" s="7">
        <f t="shared" ref="AK183:AO183" si="1527">AJ183/BL183-1</f>
        <v>-0.32418885362537803</v>
      </c>
      <c r="AL183" s="6">
        <f>[1]网约车!AL70-[1]网约车!AL72</f>
        <v>87.564140717247895</v>
      </c>
      <c r="AM183" s="7">
        <f t="shared" si="1527"/>
        <v>-6.7659633693265206E-2</v>
      </c>
      <c r="AN183" s="6">
        <f>[1]网约车!AN70-[1]网约车!AN72</f>
        <v>136.43652007675001</v>
      </c>
      <c r="AO183" s="7">
        <f t="shared" si="1527"/>
        <v>0.31154651734872801</v>
      </c>
      <c r="AP183" s="6">
        <f t="shared" si="1364"/>
        <v>628.25131580168704</v>
      </c>
      <c r="AQ183" s="7">
        <f t="shared" si="1365"/>
        <v>-0.49585470381426699</v>
      </c>
      <c r="AR183" s="33"/>
      <c r="AS183" s="34">
        <f t="shared" si="1366"/>
        <v>1142.14392844283</v>
      </c>
      <c r="AT183" s="6">
        <v>97.368095781332997</v>
      </c>
      <c r="AU183" s="7"/>
      <c r="AV183" s="6">
        <v>46.073756185728399</v>
      </c>
      <c r="AW183" s="7"/>
      <c r="AX183" s="6">
        <v>70.213504088573401</v>
      </c>
      <c r="AY183" s="7"/>
      <c r="AZ183" s="6">
        <v>77.609474071060006</v>
      </c>
      <c r="BA183" s="7"/>
      <c r="BB183" s="6">
        <v>81.919766863069</v>
      </c>
      <c r="BC183" s="7"/>
      <c r="BD183" s="6">
        <v>173.76499667967201</v>
      </c>
      <c r="BE183" s="7"/>
      <c r="BF183" s="6">
        <v>106.75622116116</v>
      </c>
      <c r="BG183" s="7"/>
      <c r="BH183" s="6">
        <v>211.11024964673601</v>
      </c>
      <c r="BI183" s="7"/>
      <c r="BJ183" s="6">
        <v>89.769070281945602</v>
      </c>
      <c r="BK183" s="7"/>
      <c r="BL183" s="6">
        <v>93.640152078323595</v>
      </c>
      <c r="BM183" s="7"/>
      <c r="BN183" s="6">
        <v>93.918641605226597</v>
      </c>
      <c r="BO183" s="7"/>
      <c r="BP183" s="6">
        <v>104.027206257659</v>
      </c>
      <c r="BQ183" s="7"/>
      <c r="BR183" s="6">
        <f t="shared" si="1367"/>
        <v>1246.17113470049</v>
      </c>
      <c r="BS183" s="7"/>
      <c r="BT183" s="36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6"/>
    </row>
    <row r="184" spans="1:85" s="24" customFormat="1" ht="28.8">
      <c r="A184" s="472" t="s">
        <v>2745</v>
      </c>
      <c r="B184" s="30" t="s">
        <v>2783</v>
      </c>
      <c r="C184" s="6">
        <f t="shared" ref="C184:G184" si="1528">C185+C186+C187+C188</f>
        <v>320.02940598479898</v>
      </c>
      <c r="D184" s="7">
        <f t="shared" ref="D184:H184" si="1529">C184/R184-1</f>
        <v>-0.26329291807517802</v>
      </c>
      <c r="E184" s="6">
        <f t="shared" si="1528"/>
        <v>670.26397335811396</v>
      </c>
      <c r="F184" s="7">
        <f t="shared" si="1529"/>
        <v>0.806399742063591</v>
      </c>
      <c r="G184" s="6">
        <f t="shared" si="1528"/>
        <v>189.36791607205799</v>
      </c>
      <c r="H184" s="7">
        <f t="shared" si="1529"/>
        <v>-6.5310270374599605E-2</v>
      </c>
      <c r="I184" s="6">
        <f t="shared" ref="I184:M184" si="1530">I185+I186+I187+I188</f>
        <v>288.82712131589801</v>
      </c>
      <c r="J184" s="7">
        <f t="shared" ref="J184:N184" si="1531">I184/X184-1</f>
        <v>-0.10782500203505201</v>
      </c>
      <c r="K184" s="6">
        <f t="shared" si="1530"/>
        <v>345.53693568774798</v>
      </c>
      <c r="L184" s="7">
        <f t="shared" si="1531"/>
        <v>-0.17433593705914199</v>
      </c>
      <c r="M184" s="6">
        <f t="shared" si="1530"/>
        <v>252.37433088360501</v>
      </c>
      <c r="N184" s="7">
        <f t="shared" si="1531"/>
        <v>-0.21512736971933399</v>
      </c>
      <c r="O184" s="31">
        <f t="shared" si="1357"/>
        <v>2066.3996833022202</v>
      </c>
      <c r="P184" s="32">
        <f t="shared" si="1358"/>
        <v>-2.62211351837183E-3</v>
      </c>
      <c r="Q184" s="6">
        <f t="shared" si="1359"/>
        <v>1750.2841271708801</v>
      </c>
      <c r="R184" s="6">
        <f t="shared" ref="R184:V184" si="1532">R185+R186+R187+R188</f>
        <v>434.40522541014002</v>
      </c>
      <c r="S184" s="7">
        <f t="shared" ref="S184:W184" si="1533">R184/AT184-1</f>
        <v>-2.5848045476029601E-2</v>
      </c>
      <c r="T184" s="6">
        <f t="shared" si="1532"/>
        <v>371.04963965086699</v>
      </c>
      <c r="U184" s="7">
        <f t="shared" si="1533"/>
        <v>-0.288108660764475</v>
      </c>
      <c r="V184" s="6">
        <f t="shared" si="1532"/>
        <v>202.59976125762199</v>
      </c>
      <c r="W184" s="7">
        <f t="shared" si="1533"/>
        <v>0.109347466537409</v>
      </c>
      <c r="X184" s="6">
        <f t="shared" ref="X184:AB184" si="1534">X185+X186+X187+X188</f>
        <v>323.733709165481</v>
      </c>
      <c r="Y184" s="7">
        <f t="shared" ref="Y184:AC184" si="1535">X184/AZ184-1</f>
        <v>0.20640631457129699</v>
      </c>
      <c r="Z184" s="6">
        <f t="shared" si="1534"/>
        <v>418.49579168676797</v>
      </c>
      <c r="AA184" s="7">
        <f t="shared" si="1535"/>
        <v>0.17736790770842001</v>
      </c>
      <c r="AB184" s="6">
        <f t="shared" si="1534"/>
        <v>321.54813551513098</v>
      </c>
      <c r="AC184" s="7">
        <f t="shared" si="1535"/>
        <v>-3.5294795957160302E-3</v>
      </c>
      <c r="AD184" s="6">
        <f t="shared" ref="AD184:AH184" si="1536">AD185+AD186+AD187+AD188</f>
        <v>670.314995943388</v>
      </c>
      <c r="AE184" s="7">
        <f t="shared" ref="AE184:AI184" si="1537">AD184/BF184-1</f>
        <v>0.21716193332074299</v>
      </c>
      <c r="AF184" s="6">
        <f t="shared" si="1536"/>
        <v>836.69814052209495</v>
      </c>
      <c r="AG184" s="7">
        <f t="shared" si="1537"/>
        <v>4.25343988852656E-3</v>
      </c>
      <c r="AH184" s="6">
        <f t="shared" si="1536"/>
        <v>315.51340672914802</v>
      </c>
      <c r="AI184" s="7">
        <f t="shared" si="1537"/>
        <v>9.3100001360842996E-2</v>
      </c>
      <c r="AJ184" s="6">
        <f t="shared" ref="AJ184:AN184" si="1538">AJ185+AJ186+AJ187+AJ188</f>
        <v>287.28572519779198</v>
      </c>
      <c r="AK184" s="7">
        <f t="shared" ref="AK184:AO184" si="1539">AJ184/BL184-1</f>
        <v>-0.29721258969509701</v>
      </c>
      <c r="AL184" s="6">
        <f t="shared" si="1538"/>
        <v>220.15257777632399</v>
      </c>
      <c r="AM184" s="7">
        <f t="shared" si="1539"/>
        <v>0.19069963492689199</v>
      </c>
      <c r="AN184" s="6">
        <f t="shared" si="1538"/>
        <v>205.04331716701799</v>
      </c>
      <c r="AO184" s="7">
        <f t="shared" si="1539"/>
        <v>0.11445030982825</v>
      </c>
      <c r="AP184" s="6">
        <f t="shared" si="1364"/>
        <v>4606.8404260217803</v>
      </c>
      <c r="AQ184" s="7">
        <f t="shared" si="1365"/>
        <v>1.3286152145867799E-2</v>
      </c>
      <c r="AR184" s="33"/>
      <c r="AS184" s="34">
        <f t="shared" si="1366"/>
        <v>4362.4497323672504</v>
      </c>
      <c r="AT184" s="34">
        <f t="shared" ref="AT184:AX184" si="1540">AT185+AT186+AT187+AT188</f>
        <v>445.93168795972599</v>
      </c>
      <c r="AU184" s="33"/>
      <c r="AV184" s="34">
        <f t="shared" si="1540"/>
        <v>521.21667900795603</v>
      </c>
      <c r="AW184" s="33"/>
      <c r="AX184" s="34">
        <f t="shared" si="1540"/>
        <v>182.629669575029</v>
      </c>
      <c r="AY184" s="33"/>
      <c r="AZ184" s="34">
        <f t="shared" ref="AZ184:BD184" si="1541">AZ185+AZ186+AZ187+AZ188</f>
        <v>268.34550288351397</v>
      </c>
      <c r="BA184" s="33"/>
      <c r="BB184" s="34">
        <f t="shared" si="1541"/>
        <v>355.45031331906398</v>
      </c>
      <c r="BC184" s="33"/>
      <c r="BD184" s="34">
        <f t="shared" si="1541"/>
        <v>322.687052884087</v>
      </c>
      <c r="BE184" s="33"/>
      <c r="BF184" s="34">
        <f t="shared" ref="BF184:BJ184" si="1542">BF185+BF186+BF187+BF188</f>
        <v>550.71965166918199</v>
      </c>
      <c r="BG184" s="33"/>
      <c r="BH184" s="34">
        <f t="shared" si="1542"/>
        <v>833.15436849782702</v>
      </c>
      <c r="BI184" s="33"/>
      <c r="BJ184" s="34">
        <f t="shared" si="1542"/>
        <v>288.64093526333698</v>
      </c>
      <c r="BK184" s="33"/>
      <c r="BL184" s="34">
        <f t="shared" ref="BL184:BP184" si="1543">BL185+BL186+BL187+BL188</f>
        <v>408.78040924659302</v>
      </c>
      <c r="BM184" s="33"/>
      <c r="BN184" s="34">
        <f t="shared" si="1543"/>
        <v>184.89346206093501</v>
      </c>
      <c r="BO184" s="33"/>
      <c r="BP184" s="34">
        <f t="shared" si="1543"/>
        <v>183.986056048222</v>
      </c>
      <c r="BQ184" s="33"/>
      <c r="BR184" s="34">
        <f t="shared" si="1367"/>
        <v>4546.4357884154697</v>
      </c>
      <c r="BS184" s="33"/>
      <c r="BT184" s="35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</row>
    <row r="185" spans="1:85" ht="28.8">
      <c r="A185" s="468"/>
      <c r="B185" s="30" t="s">
        <v>2784</v>
      </c>
      <c r="C185" s="38">
        <f>[1]班线包车!C57</f>
        <v>265.8931</v>
      </c>
      <c r="D185" s="7">
        <f t="shared" ref="D185:H185" si="1544">C185/R185-1</f>
        <v>-0.333669055228967</v>
      </c>
      <c r="E185" s="38">
        <f>[1]班线包车!E57</f>
        <v>624.38919999999996</v>
      </c>
      <c r="F185" s="7">
        <f t="shared" si="1544"/>
        <v>0.84300262316585695</v>
      </c>
      <c r="G185" s="38">
        <f>[1]班线包车!G57</f>
        <v>137.2869</v>
      </c>
      <c r="H185" s="7">
        <f t="shared" si="1544"/>
        <v>-0.154370192061901</v>
      </c>
      <c r="I185" s="38">
        <f>[1]班线包车!I57</f>
        <v>237.13740000000001</v>
      </c>
      <c r="J185" s="7">
        <f t="shared" ref="J185:N185" si="1545">I185/X185-1</f>
        <v>-0.16431500672565699</v>
      </c>
      <c r="K185" s="38">
        <f>[1]班线包车!K57</f>
        <v>292.45330000000001</v>
      </c>
      <c r="L185" s="7">
        <f t="shared" si="1545"/>
        <v>-0.221377181723377</v>
      </c>
      <c r="M185" s="38">
        <f>[1]班线包车!M57</f>
        <v>196.8723</v>
      </c>
      <c r="N185" s="7">
        <f t="shared" si="1545"/>
        <v>-0.29589940495307399</v>
      </c>
      <c r="O185" s="31">
        <f t="shared" si="1357"/>
        <v>1754.0322000000001</v>
      </c>
      <c r="P185" s="32">
        <f t="shared" si="1358"/>
        <v>-4.6283128003418897E-2</v>
      </c>
      <c r="Q185" s="6">
        <f t="shared" si="1359"/>
        <v>1559.5458000000001</v>
      </c>
      <c r="R185" s="38">
        <f>[1]班线包车!R57</f>
        <v>399.04059999999998</v>
      </c>
      <c r="S185" s="7">
        <f t="shared" ref="S185:W185" si="1546">R185/AT185-1</f>
        <v>-2.9947034176423699E-2</v>
      </c>
      <c r="T185" s="38">
        <f>[1]班线包车!T57</f>
        <v>338.78910000000002</v>
      </c>
      <c r="U185" s="7">
        <f t="shared" si="1546"/>
        <v>-0.30722126465632998</v>
      </c>
      <c r="V185" s="38">
        <f>[1]班线包车!V57</f>
        <v>162.34870000000001</v>
      </c>
      <c r="W185" s="7">
        <f t="shared" si="1546"/>
        <v>7.8628566113451107E-2</v>
      </c>
      <c r="X185" s="38">
        <f>[1]班线包车!X57</f>
        <v>283.76409999999998</v>
      </c>
      <c r="Y185" s="7">
        <f t="shared" ref="Y185:AC185" si="1547">X185/AZ185-1</f>
        <v>0.21818693850811999</v>
      </c>
      <c r="Z185" s="38">
        <f>[1]班线包车!Z57</f>
        <v>375.60329999999999</v>
      </c>
      <c r="AA185" s="7">
        <f t="shared" si="1547"/>
        <v>0.181542988472193</v>
      </c>
      <c r="AB185" s="38">
        <f>[1]班线包车!AB57</f>
        <v>279.60820000000001</v>
      </c>
      <c r="AC185" s="7">
        <f t="shared" si="1547"/>
        <v>-2.2864168123940199E-2</v>
      </c>
      <c r="AD185" s="38">
        <f>[1]班线包车!AD57</f>
        <v>625.93629999999996</v>
      </c>
      <c r="AE185" s="7">
        <f t="shared" ref="AE185:AI185" si="1548">AD185/BF185-1</f>
        <v>0.28902540585779601</v>
      </c>
      <c r="AF185" s="38">
        <f>[1]班线包车!AF57</f>
        <v>795.8587</v>
      </c>
      <c r="AG185" s="7">
        <f t="shared" si="1548"/>
        <v>3.1213480819587199E-2</v>
      </c>
      <c r="AH185" s="38">
        <f>[1]班线包车!AH57</f>
        <v>275.50229999999999</v>
      </c>
      <c r="AI185" s="7">
        <f t="shared" si="1548"/>
        <v>9.0702972982067906E-2</v>
      </c>
      <c r="AJ185" s="38">
        <f>[1]班线包车!AJ57</f>
        <v>244.50129999999999</v>
      </c>
      <c r="AK185" s="7">
        <f t="shared" ref="AK185:AO185" si="1549">AJ185/BL185-1</f>
        <v>-0.34512205574334298</v>
      </c>
      <c r="AL185" s="38">
        <f>[1]班线包车!AL57</f>
        <v>179.53280000000001</v>
      </c>
      <c r="AM185" s="7">
        <f t="shared" si="1549"/>
        <v>0.19448283020085599</v>
      </c>
      <c r="AN185" s="38">
        <f>[1]班线包车!AN57</f>
        <v>161.62520000000001</v>
      </c>
      <c r="AO185" s="7">
        <f t="shared" si="1549"/>
        <v>8.6082106025673594E-2</v>
      </c>
      <c r="AP185" s="6">
        <f t="shared" si="1364"/>
        <v>4122.1106</v>
      </c>
      <c r="AQ185" s="7">
        <f t="shared" si="1365"/>
        <v>1.27275455680773E-2</v>
      </c>
      <c r="AR185" s="33"/>
      <c r="AS185" s="34">
        <f t="shared" si="1366"/>
        <v>3921.4906999999998</v>
      </c>
      <c r="AT185" s="39">
        <v>411.3596</v>
      </c>
      <c r="AU185" s="7"/>
      <c r="AV185" s="6">
        <v>489.02929999999998</v>
      </c>
      <c r="AW185" s="7"/>
      <c r="AX185" s="38">
        <v>150.51400000000001</v>
      </c>
      <c r="AY185" s="7"/>
      <c r="AZ185" s="39">
        <v>232.93969999999999</v>
      </c>
      <c r="BA185" s="7"/>
      <c r="BB185" s="39">
        <v>317.8922</v>
      </c>
      <c r="BC185" s="7"/>
      <c r="BD185" s="39">
        <v>286.1508</v>
      </c>
      <c r="BE185" s="7"/>
      <c r="BF185" s="39">
        <v>485.58879999999999</v>
      </c>
      <c r="BG185" s="7"/>
      <c r="BH185" s="39">
        <v>771.76909999999998</v>
      </c>
      <c r="BI185" s="7"/>
      <c r="BJ185" s="39">
        <v>252.5915</v>
      </c>
      <c r="BK185" s="7"/>
      <c r="BL185" s="39">
        <v>373.35399999999998</v>
      </c>
      <c r="BM185" s="7"/>
      <c r="BN185" s="39">
        <v>150.30170000000001</v>
      </c>
      <c r="BO185" s="7"/>
      <c r="BP185" s="39">
        <v>148.81489999999999</v>
      </c>
      <c r="BQ185" s="7"/>
      <c r="BR185" s="6">
        <f t="shared" si="1367"/>
        <v>4070.3056000000001</v>
      </c>
      <c r="BS185" s="7"/>
      <c r="BT185" s="36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6"/>
    </row>
    <row r="186" spans="1:85" ht="28.8">
      <c r="A186" s="468"/>
      <c r="B186" s="30" t="s">
        <v>2785</v>
      </c>
      <c r="C186" s="38">
        <f>[1]公交!C74-[1]公交!C76</f>
        <v>28.07</v>
      </c>
      <c r="D186" s="7">
        <f t="shared" ref="D186:H186" si="1550">C186/R186-1</f>
        <v>0.49706666666666799</v>
      </c>
      <c r="E186" s="38">
        <f>[1]公交!E74-[1]公交!E76</f>
        <v>20</v>
      </c>
      <c r="F186" s="7">
        <f t="shared" si="1550"/>
        <v>0.27795527156549499</v>
      </c>
      <c r="G186" s="38">
        <f>[1]公交!G74-[1]公交!G76</f>
        <v>26</v>
      </c>
      <c r="H186" s="7">
        <f t="shared" si="1550"/>
        <v>0.109688433632095</v>
      </c>
      <c r="I186" s="38">
        <f>[1]公交!I74-[1]公交!I76</f>
        <v>25.6</v>
      </c>
      <c r="J186" s="7">
        <f t="shared" ref="J186:N186" si="1551">I186/X186-1</f>
        <v>9.63597430406853E-2</v>
      </c>
      <c r="K186" s="38">
        <f>[1]公交!K74-[1]公交!K76</f>
        <v>26.75</v>
      </c>
      <c r="L186" s="7">
        <f t="shared" si="1551"/>
        <v>1.9047619047619001E-2</v>
      </c>
      <c r="M186" s="38">
        <f>[1]公交!M74-[1]公交!M76</f>
        <v>28.93</v>
      </c>
      <c r="N186" s="7">
        <f t="shared" si="1551"/>
        <v>0.142123963679431</v>
      </c>
      <c r="O186" s="31">
        <f t="shared" si="1357"/>
        <v>155.35</v>
      </c>
      <c r="P186" s="32">
        <f t="shared" si="1358"/>
        <v>0.17015667369689699</v>
      </c>
      <c r="Q186" s="6">
        <f t="shared" si="1359"/>
        <v>107.43</v>
      </c>
      <c r="R186" s="38">
        <f>[1]公交!R74-[1]公交!R76</f>
        <v>18.75</v>
      </c>
      <c r="S186" s="7">
        <f t="shared" ref="S186:W186" si="1552">R186/AT186-1</f>
        <v>-6.8855932203393299E-3</v>
      </c>
      <c r="T186" s="38">
        <f>[1]公交!T74-[1]公交!T76</f>
        <v>15.65</v>
      </c>
      <c r="U186" s="7">
        <f t="shared" si="1552"/>
        <v>-5.1515151515151597E-2</v>
      </c>
      <c r="V186" s="38">
        <f>[1]公交!V74-[1]公交!V76</f>
        <v>23.43</v>
      </c>
      <c r="W186" s="7">
        <f t="shared" si="1552"/>
        <v>0.42865853658536601</v>
      </c>
      <c r="X186" s="38">
        <f>[1]公交!X74-[1]公交!X76</f>
        <v>23.35</v>
      </c>
      <c r="Y186" s="7">
        <f t="shared" ref="Y186:AC186" si="1553">X186/AZ186-1</f>
        <v>0.18168016194331901</v>
      </c>
      <c r="Z186" s="38">
        <f>[1]公交!Z74-[1]公交!Z76</f>
        <v>26.25</v>
      </c>
      <c r="AA186" s="7">
        <f t="shared" si="1553"/>
        <v>0.198630136986301</v>
      </c>
      <c r="AB186" s="38">
        <f>[1]公交!AB74-[1]公交!AB76</f>
        <v>25.33</v>
      </c>
      <c r="AC186" s="7">
        <f t="shared" si="1553"/>
        <v>0.213122605363985</v>
      </c>
      <c r="AD186" s="38">
        <f>[1]公交!AD74-[1]公交!AD76</f>
        <v>27.2</v>
      </c>
      <c r="AE186" s="7">
        <f t="shared" ref="AE186:AI186" si="1554">AD186/BF186-1</f>
        <v>0.14093959731543601</v>
      </c>
      <c r="AF186" s="38">
        <f>[1]公交!AF74-[1]公交!AF76</f>
        <v>23.91</v>
      </c>
      <c r="AG186" s="7">
        <f t="shared" si="1554"/>
        <v>0.19669669669669701</v>
      </c>
      <c r="AH186" s="38">
        <f>[1]公交!AH74-[1]公交!AH76</f>
        <v>23.22</v>
      </c>
      <c r="AI186" s="7">
        <f t="shared" si="1554"/>
        <v>0.15810473815461301</v>
      </c>
      <c r="AJ186" s="38">
        <f>[1]公交!AJ74-[1]公交!AJ76</f>
        <v>25.95</v>
      </c>
      <c r="AK186" s="7">
        <f t="shared" ref="AK186:AO186" si="1555">AJ186/BL186-1</f>
        <v>0.32061068702290102</v>
      </c>
      <c r="AL186" s="38">
        <f>[1]公交!AL74-[1]公交!AL76</f>
        <v>24.13</v>
      </c>
      <c r="AM186" s="7">
        <f t="shared" si="1555"/>
        <v>0.28693333333333298</v>
      </c>
      <c r="AN186" s="38">
        <f>[1]公交!AN74-[1]公交!AN76</f>
        <v>26.75</v>
      </c>
      <c r="AO186" s="7">
        <f t="shared" si="1555"/>
        <v>0.361323155216285</v>
      </c>
      <c r="AP186" s="6">
        <f t="shared" si="1364"/>
        <v>283.92</v>
      </c>
      <c r="AQ186" s="7">
        <f t="shared" si="1365"/>
        <v>0.20182864883169599</v>
      </c>
      <c r="AR186" s="33"/>
      <c r="AS186" s="34">
        <f t="shared" si="1366"/>
        <v>216.59</v>
      </c>
      <c r="AT186" s="6">
        <v>18.88</v>
      </c>
      <c r="AU186" s="7"/>
      <c r="AV186" s="6">
        <v>16.5</v>
      </c>
      <c r="AW186" s="7"/>
      <c r="AX186" s="6">
        <v>16.399999999999999</v>
      </c>
      <c r="AY186" s="7"/>
      <c r="AZ186" s="6">
        <v>19.760000000000002</v>
      </c>
      <c r="BA186" s="7"/>
      <c r="BB186" s="6">
        <v>21.9</v>
      </c>
      <c r="BC186" s="7"/>
      <c r="BD186" s="6">
        <v>20.88</v>
      </c>
      <c r="BE186" s="7"/>
      <c r="BF186" s="6">
        <v>23.84</v>
      </c>
      <c r="BG186" s="7"/>
      <c r="BH186" s="6">
        <v>19.98</v>
      </c>
      <c r="BI186" s="7"/>
      <c r="BJ186" s="6">
        <v>20.05</v>
      </c>
      <c r="BK186" s="7"/>
      <c r="BL186" s="6">
        <v>19.649999999999999</v>
      </c>
      <c r="BM186" s="7"/>
      <c r="BN186" s="6">
        <v>18.75</v>
      </c>
      <c r="BO186" s="7"/>
      <c r="BP186" s="6">
        <v>19.649999999999999</v>
      </c>
      <c r="BQ186" s="7"/>
      <c r="BR186" s="6">
        <f t="shared" si="1367"/>
        <v>236.24</v>
      </c>
      <c r="BS186" s="7"/>
      <c r="BT186" s="36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6"/>
    </row>
    <row r="187" spans="1:85" ht="28.8">
      <c r="A187" s="469"/>
      <c r="B187" s="30" t="s">
        <v>2786</v>
      </c>
      <c r="C187" s="38">
        <f>[1]出租!C74-[1]出租!C76</f>
        <v>25.4</v>
      </c>
      <c r="D187" s="7">
        <f t="shared" ref="D187:H187" si="1556">C187/R187-1</f>
        <v>0.55351681957186605</v>
      </c>
      <c r="E187" s="38">
        <f>[1]出租!E74-[1]出租!E76</f>
        <v>25.38</v>
      </c>
      <c r="F187" s="7">
        <f t="shared" si="1556"/>
        <v>0.55324357405140701</v>
      </c>
      <c r="G187" s="38">
        <f>[1]出租!G74-[1]出租!G76</f>
        <v>25.39</v>
      </c>
      <c r="H187" s="7">
        <f t="shared" si="1556"/>
        <v>0.55290519877675803</v>
      </c>
      <c r="I187" s="38">
        <f>[1]出租!I74-[1]出租!I76</f>
        <v>25.4</v>
      </c>
      <c r="J187" s="7">
        <f t="shared" ref="J187:N187" si="1557">I187/X187-1</f>
        <v>0.55161881490531495</v>
      </c>
      <c r="K187" s="38">
        <f>[1]出租!K74-[1]出租!K76</f>
        <v>25.5</v>
      </c>
      <c r="L187" s="7">
        <f t="shared" si="1557"/>
        <v>0.55582672361195895</v>
      </c>
      <c r="M187" s="38">
        <f>[1]出租!M74-[1]出租!M76</f>
        <v>25.57</v>
      </c>
      <c r="N187" s="7">
        <f t="shared" si="1557"/>
        <v>0.55914634146341502</v>
      </c>
      <c r="O187" s="31">
        <f t="shared" si="1357"/>
        <v>152.63999999999999</v>
      </c>
      <c r="P187" s="32">
        <f t="shared" si="1358"/>
        <v>0.55437881873727102</v>
      </c>
      <c r="Q187" s="6">
        <f t="shared" si="1359"/>
        <v>81.8</v>
      </c>
      <c r="R187" s="38">
        <f>[1]出租!R74-[1]出租!R76</f>
        <v>16.350000000000001</v>
      </c>
      <c r="S187" s="7">
        <f t="shared" ref="S187:W187" si="1558">R187/AT187-1</f>
        <v>4.5396419437340199E-2</v>
      </c>
      <c r="T187" s="38">
        <f>[1]出租!T74-[1]出租!T76</f>
        <v>16.34</v>
      </c>
      <c r="U187" s="7">
        <f t="shared" si="1558"/>
        <v>4.4089456869009801E-2</v>
      </c>
      <c r="V187" s="38">
        <f>[1]出租!V74-[1]出租!V76</f>
        <v>16.350000000000001</v>
      </c>
      <c r="W187" s="7">
        <f t="shared" si="1558"/>
        <v>4.27295918367347E-2</v>
      </c>
      <c r="X187" s="38">
        <f>[1]出租!X74-[1]出租!X76</f>
        <v>16.37</v>
      </c>
      <c r="Y187" s="7">
        <f t="shared" ref="Y187:AC187" si="1559">X187/AZ187-1</f>
        <v>4.8686739269698798E-2</v>
      </c>
      <c r="Z187" s="38">
        <f>[1]出租!Z74-[1]出租!Z76</f>
        <v>16.39</v>
      </c>
      <c r="AA187" s="7">
        <f t="shared" si="1559"/>
        <v>4.9295774647887501E-2</v>
      </c>
      <c r="AB187" s="38">
        <f>[1]出租!AB74-[1]出租!AB76</f>
        <v>16.399999999999999</v>
      </c>
      <c r="AC187" s="7">
        <f t="shared" si="1559"/>
        <v>5.1956382296343799E-2</v>
      </c>
      <c r="AD187" s="38">
        <f>[1]出租!AD74-[1]出租!AD76</f>
        <v>16.73</v>
      </c>
      <c r="AE187" s="7">
        <f t="shared" ref="AE187:AI187" si="1560">AD187/BF187-1</f>
        <v>-0.59324094335035205</v>
      </c>
      <c r="AF187" s="38">
        <f>[1]出租!AF74-[1]出租!AF76</f>
        <v>16.41</v>
      </c>
      <c r="AG187" s="7">
        <f t="shared" si="1560"/>
        <v>-0.59808963997061004</v>
      </c>
      <c r="AH187" s="38">
        <f>[1]出租!AH74-[1]出租!AH76</f>
        <v>16.420000000000002</v>
      </c>
      <c r="AI187" s="7">
        <f t="shared" si="1560"/>
        <v>3.1407035175879103E-2</v>
      </c>
      <c r="AJ187" s="38">
        <f>[1]出租!AJ74-[1]出租!AJ76</f>
        <v>16.399999999999999</v>
      </c>
      <c r="AK187" s="7">
        <f t="shared" ref="AK187:AO187" si="1561">AJ187/BL187-1</f>
        <v>4.7254150702426397E-2</v>
      </c>
      <c r="AL187" s="38">
        <f>[1]出租!AL74-[1]出租!AL76</f>
        <v>16.12</v>
      </c>
      <c r="AM187" s="7">
        <f t="shared" si="1561"/>
        <v>2.5445292620865499E-2</v>
      </c>
      <c r="AN187" s="38">
        <f>[1]出租!AN74-[1]出租!AN76</f>
        <v>16.25</v>
      </c>
      <c r="AO187" s="7">
        <f t="shared" si="1561"/>
        <v>5.7254391672088498E-2</v>
      </c>
      <c r="AP187" s="6">
        <f t="shared" si="1364"/>
        <v>196.53</v>
      </c>
      <c r="AQ187" s="7">
        <f t="shared" si="1365"/>
        <v>-0.17569834745407301</v>
      </c>
      <c r="AS187" s="34">
        <f t="shared" si="1366"/>
        <v>223.05</v>
      </c>
      <c r="AT187" s="6">
        <v>15.64</v>
      </c>
      <c r="AU187" s="7"/>
      <c r="AV187" s="6">
        <v>15.65</v>
      </c>
      <c r="AW187" s="7"/>
      <c r="AX187" s="6">
        <v>15.68</v>
      </c>
      <c r="AY187" s="7"/>
      <c r="AZ187" s="6">
        <v>15.61</v>
      </c>
      <c r="BA187" s="7"/>
      <c r="BB187" s="6">
        <v>15.62</v>
      </c>
      <c r="BC187" s="7"/>
      <c r="BD187" s="6">
        <v>15.59</v>
      </c>
      <c r="BE187" s="7"/>
      <c r="BF187" s="6">
        <v>41.13</v>
      </c>
      <c r="BG187" s="7"/>
      <c r="BH187" s="6">
        <v>40.83</v>
      </c>
      <c r="BI187" s="7"/>
      <c r="BJ187" s="6">
        <v>15.92</v>
      </c>
      <c r="BK187" s="7"/>
      <c r="BL187" s="6">
        <v>15.66</v>
      </c>
      <c r="BM187" s="7"/>
      <c r="BN187" s="6">
        <v>15.72</v>
      </c>
      <c r="BO187" s="7"/>
      <c r="BP187" s="6">
        <v>15.37</v>
      </c>
      <c r="BQ187" s="7"/>
      <c r="BR187" s="6">
        <f t="shared" si="1367"/>
        <v>238.42</v>
      </c>
      <c r="BS187" s="7"/>
      <c r="BT187" s="36"/>
      <c r="BU187" s="42"/>
      <c r="BV187" s="42"/>
      <c r="BW187" s="42"/>
      <c r="BX187" s="42"/>
      <c r="BY187" s="42"/>
      <c r="BZ187" s="42"/>
      <c r="CA187" s="8"/>
      <c r="CB187" s="42"/>
      <c r="CC187" s="8"/>
      <c r="CD187" s="8"/>
      <c r="CE187" s="8"/>
      <c r="CF187" s="8"/>
      <c r="CG187" s="6"/>
    </row>
    <row r="188" spans="1:85" ht="28.8">
      <c r="A188" s="471"/>
      <c r="B188" s="30" t="s">
        <v>2787</v>
      </c>
      <c r="C188" s="6">
        <f>[1]网约车!C74-[1]网约车!C76</f>
        <v>0.66630598479860903</v>
      </c>
      <c r="D188" s="7">
        <f t="shared" ref="D188:H188" si="1562">C188/R188-1</f>
        <v>1.51792140613488</v>
      </c>
      <c r="E188" s="6">
        <f>[1]网约车!E74-[1]网约车!E76</f>
        <v>0.49477335811446999</v>
      </c>
      <c r="F188" s="7">
        <f t="shared" si="1562"/>
        <v>0.82883860657381503</v>
      </c>
      <c r="G188" s="6">
        <f>[1]网约车!G74-[1]网约车!G76</f>
        <v>0.69101607205777804</v>
      </c>
      <c r="H188" s="7">
        <f t="shared" si="1562"/>
        <v>0.46693463084937797</v>
      </c>
      <c r="I188" s="6">
        <f>[1]网约车!I74-[1]网约车!I76</f>
        <v>0.68972131589830499</v>
      </c>
      <c r="J188" s="7">
        <f t="shared" ref="J188:N188" si="1563">I188/X188-1</f>
        <v>1.7632050873142699</v>
      </c>
      <c r="K188" s="6">
        <f>[1]网约车!K74-[1]网约车!K76</f>
        <v>0.83363568774828001</v>
      </c>
      <c r="L188" s="7">
        <f t="shared" si="1563"/>
        <v>2.30163617827544</v>
      </c>
      <c r="M188" s="6">
        <f>[1]网约车!M74-[1]网约车!M76</f>
        <v>1.0020308836046801</v>
      </c>
      <c r="N188" s="7">
        <f t="shared" si="1563"/>
        <v>3.7730412978521701</v>
      </c>
      <c r="O188" s="31">
        <f t="shared" si="1357"/>
        <v>4.37748330222212</v>
      </c>
      <c r="P188" s="32">
        <f t="shared" si="1358"/>
        <v>1.54762169827934</v>
      </c>
      <c r="Q188" s="6">
        <f t="shared" si="1359"/>
        <v>1.50832717087903</v>
      </c>
      <c r="R188" s="6">
        <f>[1]网约车!R74-[1]网约车!R76</f>
        <v>0.264625410139953</v>
      </c>
      <c r="S188" s="7">
        <f t="shared" ref="S188:W188" si="1564">R188/AT188-1</f>
        <v>4.0803566032134002</v>
      </c>
      <c r="T188" s="6">
        <f>[1]网约车!T74-[1]网约车!T76</f>
        <v>0.27053965086694498</v>
      </c>
      <c r="U188" s="7">
        <f t="shared" si="1564"/>
        <v>6.2377429380883598</v>
      </c>
      <c r="V188" s="6">
        <f>[1]网约车!V74-[1]网约车!V76</f>
        <v>0.47106125762241302</v>
      </c>
      <c r="W188" s="7">
        <f t="shared" si="1564"/>
        <v>12.206248104741</v>
      </c>
      <c r="X188" s="6">
        <f>[1]网约车!X74-[1]网约车!X76</f>
        <v>0.24960916548133899</v>
      </c>
      <c r="Y188" s="7">
        <f t="shared" ref="Y188:AC188" si="1565">X188/AZ188-1</f>
        <v>5.9717615170555698</v>
      </c>
      <c r="Z188" s="6">
        <f>[1]网约车!Z74-[1]网约车!Z76</f>
        <v>0.25249168676838202</v>
      </c>
      <c r="AA188" s="7">
        <f t="shared" si="1565"/>
        <v>5.6247624969675103</v>
      </c>
      <c r="AB188" s="6">
        <f>[1]网约车!AB74-[1]网约车!AB76</f>
        <v>0.209935515130696</v>
      </c>
      <c r="AC188" s="7">
        <f t="shared" si="1565"/>
        <v>2.1687000199924502</v>
      </c>
      <c r="AD188" s="6">
        <f>[1]网约车!AD74-[1]网约车!AD76</f>
        <v>0.44869594338779001</v>
      </c>
      <c r="AE188" s="7">
        <f t="shared" ref="AE188:AI188" si="1566">AD188/BF188-1</f>
        <v>1.78950131925719</v>
      </c>
      <c r="AF188" s="6">
        <f>[1]网约车!AF74-[1]网约车!AF76</f>
        <v>0.51944052209533997</v>
      </c>
      <c r="AG188" s="7">
        <f t="shared" si="1566"/>
        <v>-9.7046815429780997E-2</v>
      </c>
      <c r="AH188" s="6">
        <f>[1]网约车!AH74-[1]网约车!AH76</f>
        <v>0.37110672914807802</v>
      </c>
      <c r="AI188" s="7">
        <f t="shared" si="1566"/>
        <v>3.6718134183817401</v>
      </c>
      <c r="AJ188" s="6">
        <f>[1]网约车!AJ74-[1]网约车!AJ76</f>
        <v>0.43442519779152999</v>
      </c>
      <c r="AK188" s="7">
        <f t="shared" ref="AK188:AO188" si="1567">AJ188/BL188-1</f>
        <v>2.7318787854645201</v>
      </c>
      <c r="AL188" s="6">
        <f>[1]网约车!AL74-[1]网约车!AL76</f>
        <v>0.36977777632424702</v>
      </c>
      <c r="AM188" s="7">
        <f t="shared" si="1567"/>
        <v>2.0368882842927798</v>
      </c>
      <c r="AN188" s="6">
        <f>[1]网约车!AN74-[1]网约车!AN76</f>
        <v>0.41811716701841201</v>
      </c>
      <c r="AO188" s="7">
        <f t="shared" si="1567"/>
        <v>1.7661292547502501</v>
      </c>
      <c r="AP188" s="6">
        <f t="shared" si="1364"/>
        <v>4.2798260217751301</v>
      </c>
      <c r="AQ188" s="7">
        <f t="shared" si="1365"/>
        <v>1.9110731500418601</v>
      </c>
      <c r="AS188" s="34">
        <f t="shared" si="1366"/>
        <v>1.3190323672475801</v>
      </c>
      <c r="AT188" s="6">
        <v>5.2087959725617201E-2</v>
      </c>
      <c r="AU188" s="7"/>
      <c r="AV188" s="6">
        <v>3.7379007956090803E-2</v>
      </c>
      <c r="AW188" s="7"/>
      <c r="AX188" s="6">
        <v>3.5669575028906497E-2</v>
      </c>
      <c r="AY188" s="7"/>
      <c r="AZ188" s="6">
        <v>3.5802883513829403E-2</v>
      </c>
      <c r="BA188" s="7"/>
      <c r="BB188" s="6">
        <v>3.8113319063733997E-2</v>
      </c>
      <c r="BC188" s="7"/>
      <c r="BD188" s="6">
        <v>6.6252884086893199E-2</v>
      </c>
      <c r="BE188" s="7"/>
      <c r="BF188" s="6">
        <v>0.16085166918195701</v>
      </c>
      <c r="BG188" s="7"/>
      <c r="BH188" s="6">
        <v>0.57526849782647305</v>
      </c>
      <c r="BI188" s="7"/>
      <c r="BJ188" s="6">
        <v>7.9435263336485096E-2</v>
      </c>
      <c r="BK188" s="7"/>
      <c r="BL188" s="6">
        <v>0.11640924659278699</v>
      </c>
      <c r="BM188" s="7"/>
      <c r="BN188" s="6">
        <v>0.121762060934803</v>
      </c>
      <c r="BO188" s="7"/>
      <c r="BP188" s="6">
        <v>0.151156048221674</v>
      </c>
      <c r="BQ188" s="7"/>
      <c r="BR188" s="6">
        <f t="shared" si="1367"/>
        <v>1.4701884154692499</v>
      </c>
      <c r="BS188" s="7"/>
      <c r="BT188" s="36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6"/>
    </row>
  </sheetData>
  <mergeCells count="231">
    <mergeCell ref="CC3:CC4"/>
    <mergeCell ref="CC97:CC98"/>
    <mergeCell ref="CD3:CD4"/>
    <mergeCell ref="CD97:CD98"/>
    <mergeCell ref="CE3:CE4"/>
    <mergeCell ref="CE97:CE98"/>
    <mergeCell ref="CF3:CF4"/>
    <mergeCell ref="CF97:CF98"/>
    <mergeCell ref="CG3:CG4"/>
    <mergeCell ref="CG97:CG98"/>
    <mergeCell ref="BX3:BX4"/>
    <mergeCell ref="BX97:BX98"/>
    <mergeCell ref="BY3:BY4"/>
    <mergeCell ref="BY97:BY98"/>
    <mergeCell ref="BZ3:BZ4"/>
    <mergeCell ref="BZ97:BZ98"/>
    <mergeCell ref="CA3:CA4"/>
    <mergeCell ref="CA97:CA98"/>
    <mergeCell ref="CB3:CB4"/>
    <mergeCell ref="CB97:CB98"/>
    <mergeCell ref="BR3:BR4"/>
    <mergeCell ref="BR97:BR98"/>
    <mergeCell ref="BS3:BS4"/>
    <mergeCell ref="BS97:BS98"/>
    <mergeCell ref="BU3:BU4"/>
    <mergeCell ref="BU97:BU98"/>
    <mergeCell ref="BV3:BV4"/>
    <mergeCell ref="BV97:BV98"/>
    <mergeCell ref="BW3:BW4"/>
    <mergeCell ref="BW97:BW98"/>
    <mergeCell ref="BM3:BM4"/>
    <mergeCell ref="BM97:BM98"/>
    <mergeCell ref="BN3:BN4"/>
    <mergeCell ref="BN97:BN98"/>
    <mergeCell ref="BO3:BO4"/>
    <mergeCell ref="BO97:BO98"/>
    <mergeCell ref="BP3:BP4"/>
    <mergeCell ref="BP97:BP98"/>
    <mergeCell ref="BQ3:BQ4"/>
    <mergeCell ref="BQ97:BQ98"/>
    <mergeCell ref="BI1:BI2"/>
    <mergeCell ref="BI3:BI4"/>
    <mergeCell ref="BI97:BI98"/>
    <mergeCell ref="BJ3:BJ4"/>
    <mergeCell ref="BJ97:BJ98"/>
    <mergeCell ref="BK1:BK2"/>
    <mergeCell ref="BK3:BK4"/>
    <mergeCell ref="BK97:BK98"/>
    <mergeCell ref="BL3:BL4"/>
    <mergeCell ref="BL97:BL98"/>
    <mergeCell ref="BE1:BE2"/>
    <mergeCell ref="BE3:BE4"/>
    <mergeCell ref="BE97:BE98"/>
    <mergeCell ref="BF3:BF4"/>
    <mergeCell ref="BF97:BF98"/>
    <mergeCell ref="BG1:BG2"/>
    <mergeCell ref="BG3:BG4"/>
    <mergeCell ref="BG97:BG98"/>
    <mergeCell ref="BH3:BH4"/>
    <mergeCell ref="BH97:BH98"/>
    <mergeCell ref="BA1:BA2"/>
    <mergeCell ref="BA3:BA4"/>
    <mergeCell ref="BA97:BA98"/>
    <mergeCell ref="BB3:BB4"/>
    <mergeCell ref="BB97:BB98"/>
    <mergeCell ref="BC1:BC2"/>
    <mergeCell ref="BC3:BC4"/>
    <mergeCell ref="BC97:BC98"/>
    <mergeCell ref="BD3:BD4"/>
    <mergeCell ref="BD97:BD98"/>
    <mergeCell ref="AW1:AW2"/>
    <mergeCell ref="AW3:AW4"/>
    <mergeCell ref="AW97:AW98"/>
    <mergeCell ref="AX3:AX4"/>
    <mergeCell ref="AX97:AX98"/>
    <mergeCell ref="AY1:AY2"/>
    <mergeCell ref="AY3:AY4"/>
    <mergeCell ref="AY97:AY98"/>
    <mergeCell ref="AZ3:AZ4"/>
    <mergeCell ref="AZ97:AZ98"/>
    <mergeCell ref="AQ3:AQ4"/>
    <mergeCell ref="AQ97:AQ98"/>
    <mergeCell ref="AS97:AS98"/>
    <mergeCell ref="AT3:AT4"/>
    <mergeCell ref="AT97:AT98"/>
    <mergeCell ref="AU1:AU2"/>
    <mergeCell ref="AU3:AU4"/>
    <mergeCell ref="AU97:AU98"/>
    <mergeCell ref="AV3:AV4"/>
    <mergeCell ref="AV97:AV98"/>
    <mergeCell ref="AM1:AM2"/>
    <mergeCell ref="AM3:AM4"/>
    <mergeCell ref="AM97:AM98"/>
    <mergeCell ref="AN3:AN4"/>
    <mergeCell ref="AN97:AN98"/>
    <mergeCell ref="AO1:AO2"/>
    <mergeCell ref="AO3:AO4"/>
    <mergeCell ref="AO97:AO98"/>
    <mergeCell ref="AP3:AP4"/>
    <mergeCell ref="AP97:AP98"/>
    <mergeCell ref="AI1:AI2"/>
    <mergeCell ref="AI3:AI4"/>
    <mergeCell ref="AI97:AI98"/>
    <mergeCell ref="AJ3:AJ4"/>
    <mergeCell ref="AJ97:AJ98"/>
    <mergeCell ref="AK1:AK2"/>
    <mergeCell ref="AK3:AK4"/>
    <mergeCell ref="AK97:AK98"/>
    <mergeCell ref="AL3:AL4"/>
    <mergeCell ref="AL97:AL98"/>
    <mergeCell ref="AE1:AE2"/>
    <mergeCell ref="AE3:AE4"/>
    <mergeCell ref="AE97:AE98"/>
    <mergeCell ref="AF3:AF4"/>
    <mergeCell ref="AF97:AF98"/>
    <mergeCell ref="AG1:AG2"/>
    <mergeCell ref="AG3:AG4"/>
    <mergeCell ref="AG97:AG98"/>
    <mergeCell ref="AH3:AH4"/>
    <mergeCell ref="AH97:AH98"/>
    <mergeCell ref="AA1:AA2"/>
    <mergeCell ref="AA3:AA4"/>
    <mergeCell ref="AA97:AA98"/>
    <mergeCell ref="AB3:AB4"/>
    <mergeCell ref="AB97:AB98"/>
    <mergeCell ref="AC1:AC2"/>
    <mergeCell ref="AC3:AC4"/>
    <mergeCell ref="AC97:AC98"/>
    <mergeCell ref="AD3:AD4"/>
    <mergeCell ref="AD97:AD98"/>
    <mergeCell ref="W1:W2"/>
    <mergeCell ref="W3:W4"/>
    <mergeCell ref="W97:W98"/>
    <mergeCell ref="X3:X4"/>
    <mergeCell ref="X97:X98"/>
    <mergeCell ref="Y1:Y2"/>
    <mergeCell ref="Y3:Y4"/>
    <mergeCell ref="Y97:Y98"/>
    <mergeCell ref="Z3:Z4"/>
    <mergeCell ref="Z97:Z98"/>
    <mergeCell ref="S1:S2"/>
    <mergeCell ref="S3:S4"/>
    <mergeCell ref="S97:S98"/>
    <mergeCell ref="T3:T4"/>
    <mergeCell ref="T97:T98"/>
    <mergeCell ref="U1:U2"/>
    <mergeCell ref="U3:U4"/>
    <mergeCell ref="U97:U98"/>
    <mergeCell ref="V3:V4"/>
    <mergeCell ref="V97:V98"/>
    <mergeCell ref="N1:N2"/>
    <mergeCell ref="N3:N4"/>
    <mergeCell ref="N97:N98"/>
    <mergeCell ref="O3:O4"/>
    <mergeCell ref="O97:O98"/>
    <mergeCell ref="P1:P2"/>
    <mergeCell ref="P3:P4"/>
    <mergeCell ref="P97:P98"/>
    <mergeCell ref="R3:R4"/>
    <mergeCell ref="R97:R98"/>
    <mergeCell ref="J1:J2"/>
    <mergeCell ref="J3:J4"/>
    <mergeCell ref="J97:J98"/>
    <mergeCell ref="K3:K4"/>
    <mergeCell ref="K97:K98"/>
    <mergeCell ref="L1:L2"/>
    <mergeCell ref="L3:L4"/>
    <mergeCell ref="L97:L98"/>
    <mergeCell ref="M3:M4"/>
    <mergeCell ref="M97:M98"/>
    <mergeCell ref="F1:F2"/>
    <mergeCell ref="F3:F4"/>
    <mergeCell ref="F97:F98"/>
    <mergeCell ref="G3:G4"/>
    <mergeCell ref="G97:G98"/>
    <mergeCell ref="H1:H2"/>
    <mergeCell ref="H3:H4"/>
    <mergeCell ref="H97:H98"/>
    <mergeCell ref="I3:I4"/>
    <mergeCell ref="I97:I98"/>
    <mergeCell ref="A184:A188"/>
    <mergeCell ref="B3:B4"/>
    <mergeCell ref="B97:B98"/>
    <mergeCell ref="C3:C4"/>
    <mergeCell ref="C97:C98"/>
    <mergeCell ref="D1:D2"/>
    <mergeCell ref="D3:D4"/>
    <mergeCell ref="D97:D98"/>
    <mergeCell ref="E3:E4"/>
    <mergeCell ref="E97:E98"/>
    <mergeCell ref="A139:A143"/>
    <mergeCell ref="A144:A148"/>
    <mergeCell ref="A149:A153"/>
    <mergeCell ref="A154:A158"/>
    <mergeCell ref="A159:A163"/>
    <mergeCell ref="A164:A168"/>
    <mergeCell ref="A169:A173"/>
    <mergeCell ref="A174:A178"/>
    <mergeCell ref="A179:A183"/>
    <mergeCell ref="A97:A98"/>
    <mergeCell ref="A99:A103"/>
    <mergeCell ref="A104:A108"/>
    <mergeCell ref="A109:A113"/>
    <mergeCell ref="A114:A118"/>
    <mergeCell ref="A119:A123"/>
    <mergeCell ref="A124:A128"/>
    <mergeCell ref="A129:A133"/>
    <mergeCell ref="A134:A138"/>
    <mergeCell ref="A1:B1"/>
    <mergeCell ref="A2:B2"/>
    <mergeCell ref="A95:B95"/>
    <mergeCell ref="A96:B96"/>
    <mergeCell ref="A3:A4"/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90:A94"/>
  </mergeCells>
  <phoneticPr fontId="3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1"/>
  <sheetViews>
    <sheetView topLeftCell="J1" workbookViewId="0">
      <selection activeCell="T2" sqref="T2"/>
    </sheetView>
  </sheetViews>
  <sheetFormatPr defaultColWidth="8.88671875" defaultRowHeight="14.4"/>
  <cols>
    <col min="1" max="1" width="10.6640625" style="1" hidden="1" customWidth="1"/>
    <col min="2" max="2" width="8.88671875" style="1" hidden="1" customWidth="1"/>
    <col min="3" max="3" width="9.5546875" style="1" hidden="1" customWidth="1"/>
    <col min="4" max="4" width="10" style="1" hidden="1" customWidth="1"/>
    <col min="5" max="5" width="14.44140625" style="1" hidden="1" customWidth="1"/>
    <col min="6" max="6" width="8.88671875" style="1" hidden="1" customWidth="1"/>
    <col min="7" max="7" width="11.5546875" style="1" hidden="1" customWidth="1"/>
    <col min="8" max="8" width="9.5546875" style="1" hidden="1" customWidth="1"/>
    <col min="9" max="9" width="3.21875" style="1" hidden="1" customWidth="1"/>
    <col min="10" max="10" width="12.21875" style="1" customWidth="1"/>
    <col min="11" max="11" width="14.5546875" style="1" customWidth="1"/>
    <col min="12" max="12" width="9.44140625" style="1" customWidth="1"/>
    <col min="13" max="13" width="13.33203125" style="1" customWidth="1"/>
    <col min="14" max="14" width="10" style="1" customWidth="1"/>
    <col min="15" max="15" width="15.21875" style="1" customWidth="1"/>
    <col min="16" max="16" width="8.88671875" style="1"/>
    <col min="17" max="17" width="13.21875" style="1" customWidth="1"/>
    <col min="18" max="18" width="10.21875" style="1" customWidth="1"/>
    <col min="19" max="16384" width="8.88671875" style="1"/>
  </cols>
  <sheetData>
    <row r="1" spans="1:18" ht="31.95" customHeight="1">
      <c r="A1" s="485"/>
      <c r="B1" s="485"/>
      <c r="C1" s="485"/>
      <c r="D1" s="485"/>
      <c r="E1" s="485"/>
      <c r="F1" s="485"/>
      <c r="G1" s="485"/>
      <c r="H1" s="485"/>
      <c r="J1" s="486" t="s">
        <v>2788</v>
      </c>
      <c r="K1" s="486"/>
      <c r="L1" s="486"/>
      <c r="M1" s="486"/>
      <c r="N1" s="486"/>
      <c r="O1" s="486"/>
      <c r="P1" s="486"/>
      <c r="Q1" s="486"/>
      <c r="R1" s="486"/>
    </row>
    <row r="2" spans="1:18" s="10" customFormat="1" ht="39" customHeight="1">
      <c r="A2" s="11" t="s">
        <v>2789</v>
      </c>
      <c r="B2" s="11" t="s">
        <v>2790</v>
      </c>
      <c r="C2" s="11" t="s">
        <v>2791</v>
      </c>
      <c r="D2" s="11" t="s">
        <v>2792</v>
      </c>
      <c r="E2" s="11" t="s">
        <v>2793</v>
      </c>
      <c r="F2" s="11" t="s">
        <v>2790</v>
      </c>
      <c r="G2" s="11" t="s">
        <v>2791</v>
      </c>
      <c r="H2" s="11" t="s">
        <v>2792</v>
      </c>
      <c r="J2" s="12" t="s">
        <v>2794</v>
      </c>
      <c r="K2" s="12" t="s">
        <v>2789</v>
      </c>
      <c r="L2" s="12" t="s">
        <v>2790</v>
      </c>
      <c r="M2" s="12" t="s">
        <v>2791</v>
      </c>
      <c r="N2" s="12" t="s">
        <v>2792</v>
      </c>
      <c r="O2" s="12" t="s">
        <v>2793</v>
      </c>
      <c r="P2" s="12" t="s">
        <v>2790</v>
      </c>
      <c r="Q2" s="12" t="s">
        <v>2791</v>
      </c>
      <c r="R2" s="12" t="s">
        <v>2792</v>
      </c>
    </row>
    <row r="3" spans="1:18" ht="27" customHeight="1">
      <c r="A3" s="13">
        <f>SUM(A4:A20)</f>
        <v>3733.7901000000002</v>
      </c>
      <c r="B3" s="14"/>
      <c r="C3" s="15">
        <v>8.9489584528350305E-2</v>
      </c>
      <c r="D3" s="14"/>
      <c r="E3" s="13">
        <f>SUM(E4:E20)</f>
        <v>148916.514818</v>
      </c>
      <c r="F3" s="14"/>
      <c r="G3" s="15">
        <v>-2.2193785040835801E-2</v>
      </c>
      <c r="H3" s="14"/>
      <c r="J3" s="16" t="s">
        <v>2535</v>
      </c>
      <c r="K3" s="17">
        <f>SUM(K4:K20)</f>
        <v>23496.169300000001</v>
      </c>
      <c r="L3" s="16"/>
      <c r="M3" s="18">
        <v>7.7698136661147305E-2</v>
      </c>
      <c r="N3" s="16"/>
      <c r="O3" s="17">
        <f>SUM(O4:O20)</f>
        <v>917059.19927000103</v>
      </c>
      <c r="P3" s="16"/>
      <c r="Q3" s="18">
        <v>-2.9461774985941901E-2</v>
      </c>
      <c r="R3" s="16"/>
    </row>
    <row r="4" spans="1:18" ht="27" customHeight="1">
      <c r="A4" s="13">
        <v>349.53039999999999</v>
      </c>
      <c r="B4" s="19">
        <f t="shared" ref="B4:B20" si="0">RANK(A4,A$4:A$20)</f>
        <v>3</v>
      </c>
      <c r="C4" s="15">
        <v>-5.29000328537245E-2</v>
      </c>
      <c r="D4" s="19">
        <f t="shared" ref="D4:H4" si="1">RANK(C4,C$4:C$20)</f>
        <v>16</v>
      </c>
      <c r="E4" s="13">
        <v>14192.4661</v>
      </c>
      <c r="F4" s="19">
        <f t="shared" si="1"/>
        <v>5</v>
      </c>
      <c r="G4" s="15">
        <v>-6.6140635543410198E-4</v>
      </c>
      <c r="H4" s="19">
        <f t="shared" si="1"/>
        <v>9</v>
      </c>
      <c r="J4" s="16" t="s">
        <v>2795</v>
      </c>
      <c r="K4" s="17">
        <v>2043.5225</v>
      </c>
      <c r="L4" s="20">
        <f t="shared" ref="L4:P4" si="2">RANK(K4,K$4:K$20)</f>
        <v>4</v>
      </c>
      <c r="M4" s="18">
        <v>6.4695744723420004E-2</v>
      </c>
      <c r="N4" s="20">
        <f t="shared" si="2"/>
        <v>10</v>
      </c>
      <c r="O4" s="17">
        <v>113473.30989999999</v>
      </c>
      <c r="P4" s="20">
        <f t="shared" si="2"/>
        <v>1</v>
      </c>
      <c r="Q4" s="18">
        <v>4.75191149676382E-2</v>
      </c>
      <c r="R4" s="20">
        <f t="shared" ref="R4:R20" si="3">RANK(Q4,Q$4:Q$20)</f>
        <v>2</v>
      </c>
    </row>
    <row r="5" spans="1:18" ht="27" customHeight="1">
      <c r="A5" s="13">
        <v>221.141365541547</v>
      </c>
      <c r="B5" s="19">
        <f t="shared" si="0"/>
        <v>9</v>
      </c>
      <c r="C5" s="15">
        <v>3.72078162613729E-2</v>
      </c>
      <c r="D5" s="19">
        <f t="shared" ref="D5:H5" si="4">RANK(C5,C$4:C$20)</f>
        <v>13</v>
      </c>
      <c r="E5" s="13">
        <v>5188.8073599479203</v>
      </c>
      <c r="F5" s="19">
        <f t="shared" si="4"/>
        <v>11</v>
      </c>
      <c r="G5" s="15">
        <v>-0.22118491075248201</v>
      </c>
      <c r="H5" s="19">
        <f t="shared" si="4"/>
        <v>17</v>
      </c>
      <c r="J5" s="16" t="s">
        <v>2796</v>
      </c>
      <c r="K5" s="17">
        <v>1412.6972052814899</v>
      </c>
      <c r="L5" s="20">
        <f t="shared" ref="L5:P5" si="5">RANK(K5,K$4:K$20)</f>
        <v>9</v>
      </c>
      <c r="M5" s="18">
        <v>8.8518460207196004E-2</v>
      </c>
      <c r="N5" s="20">
        <f t="shared" si="5"/>
        <v>7</v>
      </c>
      <c r="O5" s="17">
        <v>34657.264640662703</v>
      </c>
      <c r="P5" s="20">
        <f t="shared" si="5"/>
        <v>11</v>
      </c>
      <c r="Q5" s="18">
        <v>-0.16410066290516001</v>
      </c>
      <c r="R5" s="20">
        <f t="shared" si="3"/>
        <v>17</v>
      </c>
    </row>
    <row r="6" spans="1:18" ht="27" customHeight="1">
      <c r="A6" s="13">
        <v>173.234142925779</v>
      </c>
      <c r="B6" s="19">
        <f t="shared" si="0"/>
        <v>10</v>
      </c>
      <c r="C6" s="15">
        <v>-3.1414593756287697E-2</v>
      </c>
      <c r="D6" s="19">
        <f t="shared" ref="D6:H6" si="6">RANK(C6,C$4:C$20)</f>
        <v>14</v>
      </c>
      <c r="E6" s="13">
        <v>8786.9785606902296</v>
      </c>
      <c r="F6" s="19">
        <f t="shared" si="6"/>
        <v>8</v>
      </c>
      <c r="G6" s="15">
        <v>-0.13565984939412601</v>
      </c>
      <c r="H6" s="19">
        <f t="shared" si="6"/>
        <v>16</v>
      </c>
      <c r="J6" s="16" t="s">
        <v>2797</v>
      </c>
      <c r="K6" s="17">
        <v>1154.16157683964</v>
      </c>
      <c r="L6" s="20">
        <f t="shared" ref="L6:P6" si="7">RANK(K6,K$4:K$20)</f>
        <v>10</v>
      </c>
      <c r="M6" s="18">
        <v>4.5360930942952597E-3</v>
      </c>
      <c r="N6" s="20">
        <f t="shared" si="7"/>
        <v>13</v>
      </c>
      <c r="O6" s="17">
        <v>51231.752737097398</v>
      </c>
      <c r="P6" s="20">
        <f t="shared" si="7"/>
        <v>8</v>
      </c>
      <c r="Q6" s="18">
        <v>-0.111718692813251</v>
      </c>
      <c r="R6" s="20">
        <f t="shared" si="3"/>
        <v>15</v>
      </c>
    </row>
    <row r="7" spans="1:18" ht="27" customHeight="1">
      <c r="A7" s="13">
        <v>266.58459094165198</v>
      </c>
      <c r="B7" s="19">
        <f t="shared" si="0"/>
        <v>8</v>
      </c>
      <c r="C7" s="15">
        <v>-0.28313398115743399</v>
      </c>
      <c r="D7" s="19">
        <f t="shared" ref="D7:H7" si="8">RANK(C7,C$4:C$20)</f>
        <v>17</v>
      </c>
      <c r="E7" s="13">
        <v>15665.6798545577</v>
      </c>
      <c r="F7" s="19">
        <f t="shared" si="8"/>
        <v>3</v>
      </c>
      <c r="G7" s="15">
        <v>-0.12076025526869601</v>
      </c>
      <c r="H7" s="19">
        <f t="shared" si="8"/>
        <v>15</v>
      </c>
      <c r="J7" s="16" t="s">
        <v>2798</v>
      </c>
      <c r="K7" s="17">
        <v>2040.95028992988</v>
      </c>
      <c r="L7" s="20">
        <f t="shared" ref="L7:P7" si="9">RANK(K7,K$4:K$20)</f>
        <v>5</v>
      </c>
      <c r="M7" s="18">
        <v>-0.17850999884593499</v>
      </c>
      <c r="N7" s="20">
        <f t="shared" si="9"/>
        <v>17</v>
      </c>
      <c r="O7" s="17">
        <v>107622.251871491</v>
      </c>
      <c r="P7" s="20">
        <f t="shared" si="9"/>
        <v>3</v>
      </c>
      <c r="Q7" s="18">
        <v>-4.2423451753147802E-2</v>
      </c>
      <c r="R7" s="20">
        <f t="shared" si="3"/>
        <v>11</v>
      </c>
    </row>
    <row r="8" spans="1:18" ht="27" customHeight="1">
      <c r="A8" s="13">
        <v>394.46178210410199</v>
      </c>
      <c r="B8" s="19">
        <f t="shared" si="0"/>
        <v>2</v>
      </c>
      <c r="C8" s="15">
        <v>0.38330987476809503</v>
      </c>
      <c r="D8" s="19">
        <f t="shared" ref="D8:H8" si="10">RANK(C8,C$4:C$20)</f>
        <v>3</v>
      </c>
      <c r="E8" s="13">
        <v>21087.1401810592</v>
      </c>
      <c r="F8" s="19">
        <f t="shared" si="10"/>
        <v>1</v>
      </c>
      <c r="G8" s="15">
        <v>0.16768028279806599</v>
      </c>
      <c r="H8" s="19">
        <f t="shared" si="10"/>
        <v>2</v>
      </c>
      <c r="J8" s="16" t="s">
        <v>2799</v>
      </c>
      <c r="K8" s="17">
        <v>2492.2539256649602</v>
      </c>
      <c r="L8" s="20">
        <f t="shared" ref="L8:P8" si="11">RANK(K8,K$4:K$20)</f>
        <v>2</v>
      </c>
      <c r="M8" s="18">
        <v>0.102001654915558</v>
      </c>
      <c r="N8" s="20">
        <f t="shared" si="11"/>
        <v>5</v>
      </c>
      <c r="O8" s="17">
        <v>109502.09006746201</v>
      </c>
      <c r="P8" s="20">
        <f t="shared" si="11"/>
        <v>2</v>
      </c>
      <c r="Q8" s="18">
        <v>-3.9862919593590699E-3</v>
      </c>
      <c r="R8" s="20">
        <f t="shared" si="3"/>
        <v>6</v>
      </c>
    </row>
    <row r="9" spans="1:18" ht="27" customHeight="1">
      <c r="A9" s="13">
        <v>88.738528556900107</v>
      </c>
      <c r="B9" s="19">
        <f t="shared" si="0"/>
        <v>15</v>
      </c>
      <c r="C9" s="15">
        <v>0.110318894661182</v>
      </c>
      <c r="D9" s="19">
        <f t="shared" ref="D9:H9" si="12">RANK(C9,C$4:C$20)</f>
        <v>9</v>
      </c>
      <c r="E9" s="13">
        <v>2605.9371157794999</v>
      </c>
      <c r="F9" s="19">
        <f t="shared" si="12"/>
        <v>14</v>
      </c>
      <c r="G9" s="15">
        <v>1.01923151636794E-2</v>
      </c>
      <c r="H9" s="19">
        <f t="shared" si="12"/>
        <v>7</v>
      </c>
      <c r="J9" s="16" t="s">
        <v>2800</v>
      </c>
      <c r="K9" s="17">
        <v>455.40212944532198</v>
      </c>
      <c r="L9" s="20">
        <f t="shared" ref="L9:P9" si="13">RANK(K9,K$4:K$20)</f>
        <v>15</v>
      </c>
      <c r="M9" s="18">
        <v>4.6995213720792503E-2</v>
      </c>
      <c r="N9" s="20">
        <f t="shared" si="13"/>
        <v>11</v>
      </c>
      <c r="O9" s="17">
        <v>15951.086268888001</v>
      </c>
      <c r="P9" s="20">
        <f t="shared" si="13"/>
        <v>14</v>
      </c>
      <c r="Q9" s="18">
        <v>-3.4498941955949498E-2</v>
      </c>
      <c r="R9" s="20">
        <f t="shared" si="3"/>
        <v>9</v>
      </c>
    </row>
    <row r="10" spans="1:18" ht="27" customHeight="1">
      <c r="A10" s="13">
        <v>100.628313877539</v>
      </c>
      <c r="B10" s="19">
        <f t="shared" si="0"/>
        <v>13</v>
      </c>
      <c r="C10" s="15">
        <v>0.13020060041001399</v>
      </c>
      <c r="D10" s="19">
        <f t="shared" ref="D10:H10" si="14">RANK(C10,C$4:C$20)</f>
        <v>8</v>
      </c>
      <c r="E10" s="13">
        <v>3905.0905042335498</v>
      </c>
      <c r="F10" s="19">
        <f t="shared" si="14"/>
        <v>12</v>
      </c>
      <c r="G10" s="15">
        <v>-9.3128004800786895E-2</v>
      </c>
      <c r="H10" s="19">
        <f t="shared" si="14"/>
        <v>14</v>
      </c>
      <c r="J10" s="16" t="s">
        <v>2801</v>
      </c>
      <c r="K10" s="17">
        <v>589.50698579676305</v>
      </c>
      <c r="L10" s="20">
        <f t="shared" ref="L10:P10" si="15">RANK(K10,K$4:K$20)</f>
        <v>14</v>
      </c>
      <c r="M10" s="18">
        <v>2.6443393322967301E-2</v>
      </c>
      <c r="N10" s="20">
        <f t="shared" si="15"/>
        <v>12</v>
      </c>
      <c r="O10" s="17">
        <v>22897.279710450301</v>
      </c>
      <c r="P10" s="20">
        <f t="shared" si="15"/>
        <v>12</v>
      </c>
      <c r="Q10" s="18">
        <v>-0.14876996079323801</v>
      </c>
      <c r="R10" s="20">
        <f t="shared" si="3"/>
        <v>16</v>
      </c>
    </row>
    <row r="11" spans="1:18" ht="27" customHeight="1">
      <c r="A11" s="13">
        <v>324.791951951275</v>
      </c>
      <c r="B11" s="19">
        <f t="shared" si="0"/>
        <v>5</v>
      </c>
      <c r="C11" s="15">
        <v>0.15218367164156299</v>
      </c>
      <c r="D11" s="19">
        <f t="shared" ref="D11:H11" si="16">RANK(C11,C$4:C$20)</f>
        <v>6</v>
      </c>
      <c r="E11" s="13">
        <v>7308.9877633123897</v>
      </c>
      <c r="F11" s="19">
        <f t="shared" si="16"/>
        <v>10</v>
      </c>
      <c r="G11" s="15">
        <v>8.5447710573825206E-2</v>
      </c>
      <c r="H11" s="19">
        <f t="shared" si="16"/>
        <v>3</v>
      </c>
      <c r="J11" s="16" t="s">
        <v>2802</v>
      </c>
      <c r="K11" s="17">
        <v>1999.0792497708201</v>
      </c>
      <c r="L11" s="20">
        <f t="shared" ref="L11:P11" si="17">RANK(K11,K$4:K$20)</f>
        <v>6</v>
      </c>
      <c r="M11" s="18">
        <v>6.5418179539535395E-2</v>
      </c>
      <c r="N11" s="20">
        <f t="shared" si="17"/>
        <v>9</v>
      </c>
      <c r="O11" s="17">
        <v>47925.074373245901</v>
      </c>
      <c r="P11" s="20">
        <f t="shared" si="17"/>
        <v>9</v>
      </c>
      <c r="Q11" s="18">
        <v>1.36330461433936E-2</v>
      </c>
      <c r="R11" s="20">
        <f t="shared" si="3"/>
        <v>3</v>
      </c>
    </row>
    <row r="12" spans="1:18" ht="27" customHeight="1">
      <c r="A12" s="13">
        <v>300.581697540454</v>
      </c>
      <c r="B12" s="19">
        <f t="shared" si="0"/>
        <v>6</v>
      </c>
      <c r="C12" s="15">
        <v>0.65661633424879695</v>
      </c>
      <c r="D12" s="19">
        <f t="shared" ref="D12:H12" si="18">RANK(C12,C$4:C$20)</f>
        <v>2</v>
      </c>
      <c r="E12" s="13">
        <v>12949.370848034499</v>
      </c>
      <c r="F12" s="19">
        <f t="shared" si="18"/>
        <v>6</v>
      </c>
      <c r="G12" s="15">
        <v>-9.0945536644280303E-2</v>
      </c>
      <c r="H12" s="19">
        <f t="shared" si="18"/>
        <v>13</v>
      </c>
      <c r="J12" s="16" t="s">
        <v>2803</v>
      </c>
      <c r="K12" s="17">
        <v>1763.6792255139701</v>
      </c>
      <c r="L12" s="20">
        <f t="shared" ref="L12:P12" si="19">RANK(K12,K$4:K$20)</f>
        <v>8</v>
      </c>
      <c r="M12" s="18">
        <v>0.62037669094933301</v>
      </c>
      <c r="N12" s="20">
        <f t="shared" si="19"/>
        <v>1</v>
      </c>
      <c r="O12" s="17">
        <v>69310.903007631699</v>
      </c>
      <c r="P12" s="20">
        <f t="shared" si="19"/>
        <v>6</v>
      </c>
      <c r="Q12" s="18">
        <v>-5.9582698426036002E-2</v>
      </c>
      <c r="R12" s="20">
        <f t="shared" si="3"/>
        <v>12</v>
      </c>
    </row>
    <row r="13" spans="1:18" ht="27" customHeight="1">
      <c r="A13" s="13">
        <v>419.82534005515402</v>
      </c>
      <c r="B13" s="19">
        <f t="shared" si="0"/>
        <v>1</v>
      </c>
      <c r="C13" s="15">
        <v>4.7366785298591299E-2</v>
      </c>
      <c r="D13" s="19">
        <f t="shared" ref="D13:H13" si="20">RANK(C13,C$4:C$20)</f>
        <v>12</v>
      </c>
      <c r="E13" s="13">
        <v>15512.0319997076</v>
      </c>
      <c r="F13" s="19">
        <f t="shared" si="20"/>
        <v>4</v>
      </c>
      <c r="G13" s="15">
        <v>5.4481986524583803E-3</v>
      </c>
      <c r="H13" s="19">
        <f t="shared" si="20"/>
        <v>8</v>
      </c>
      <c r="J13" s="16" t="s">
        <v>2804</v>
      </c>
      <c r="K13" s="17">
        <v>2629.9810696773998</v>
      </c>
      <c r="L13" s="20">
        <f t="shared" ref="L13:P13" si="21">RANK(K13,K$4:K$20)</f>
        <v>1</v>
      </c>
      <c r="M13" s="18">
        <v>9.4807837851600005E-2</v>
      </c>
      <c r="N13" s="20">
        <f t="shared" si="21"/>
        <v>6</v>
      </c>
      <c r="O13" s="17">
        <v>91847.408460731604</v>
      </c>
      <c r="P13" s="20">
        <f t="shared" si="21"/>
        <v>5</v>
      </c>
      <c r="Q13" s="18">
        <v>1.30471609370841E-2</v>
      </c>
      <c r="R13" s="20">
        <f t="shared" si="3"/>
        <v>4</v>
      </c>
    </row>
    <row r="14" spans="1:18" ht="27" customHeight="1">
      <c r="A14" s="13">
        <v>278.57100818414199</v>
      </c>
      <c r="B14" s="19">
        <f t="shared" si="0"/>
        <v>7</v>
      </c>
      <c r="C14" s="15">
        <v>0.149256398670949</v>
      </c>
      <c r="D14" s="19">
        <f t="shared" ref="D14:H14" si="22">RANK(C14,C$4:C$20)</f>
        <v>7</v>
      </c>
      <c r="E14" s="13">
        <v>10892.929130885001</v>
      </c>
      <c r="F14" s="19">
        <f t="shared" si="22"/>
        <v>7</v>
      </c>
      <c r="G14" s="15">
        <v>-7.8770530060105801E-2</v>
      </c>
      <c r="H14" s="19">
        <f t="shared" si="22"/>
        <v>12</v>
      </c>
      <c r="J14" s="16" t="s">
        <v>2805</v>
      </c>
      <c r="K14" s="17">
        <v>1889.6457616742</v>
      </c>
      <c r="L14" s="20">
        <f t="shared" ref="L14:P14" si="23">RANK(K14,K$4:K$20)</f>
        <v>7</v>
      </c>
      <c r="M14" s="18">
        <v>0.171044853112754</v>
      </c>
      <c r="N14" s="20">
        <f t="shared" si="23"/>
        <v>3</v>
      </c>
      <c r="O14" s="17">
        <v>68126.595882270703</v>
      </c>
      <c r="P14" s="20">
        <f t="shared" si="23"/>
        <v>7</v>
      </c>
      <c r="Q14" s="18">
        <v>-8.0217113565566406E-2</v>
      </c>
      <c r="R14" s="20">
        <f t="shared" si="3"/>
        <v>13</v>
      </c>
    </row>
    <row r="15" spans="1:18" ht="27" customHeight="1">
      <c r="A15" s="13">
        <v>170.61318689503301</v>
      </c>
      <c r="B15" s="19">
        <f t="shared" si="0"/>
        <v>11</v>
      </c>
      <c r="C15" s="15">
        <v>-3.9860035791509797E-2</v>
      </c>
      <c r="D15" s="19">
        <f t="shared" ref="D15:H15" si="24">RANK(C15,C$4:C$20)</f>
        <v>15</v>
      </c>
      <c r="E15" s="13">
        <v>7434.4895777436896</v>
      </c>
      <c r="F15" s="19">
        <f t="shared" si="24"/>
        <v>9</v>
      </c>
      <c r="G15" s="15">
        <v>-3.2372607308590803E-2</v>
      </c>
      <c r="H15" s="19">
        <f t="shared" si="24"/>
        <v>10</v>
      </c>
      <c r="J15" s="16" t="s">
        <v>2806</v>
      </c>
      <c r="K15" s="17">
        <v>1036.72933796965</v>
      </c>
      <c r="L15" s="20">
        <f t="shared" ref="L15:P15" si="25">RANK(K15,K$4:K$20)</f>
        <v>11</v>
      </c>
      <c r="M15" s="18">
        <v>-2.6607861690599598E-2</v>
      </c>
      <c r="N15" s="20">
        <f t="shared" si="25"/>
        <v>15</v>
      </c>
      <c r="O15" s="17">
        <v>44650.561522024604</v>
      </c>
      <c r="P15" s="20">
        <f t="shared" si="25"/>
        <v>10</v>
      </c>
      <c r="Q15" s="18">
        <v>-3.7480664345287497E-2</v>
      </c>
      <c r="R15" s="20">
        <f t="shared" si="3"/>
        <v>10</v>
      </c>
    </row>
    <row r="16" spans="1:18" ht="27" customHeight="1">
      <c r="A16" s="13">
        <v>345.742122157979</v>
      </c>
      <c r="B16" s="19">
        <f t="shared" si="0"/>
        <v>4</v>
      </c>
      <c r="C16" s="15">
        <v>0.19381214708240399</v>
      </c>
      <c r="D16" s="19">
        <f t="shared" ref="D16:H16" si="26">RANK(C16,C$4:C$20)</f>
        <v>4</v>
      </c>
      <c r="E16" s="13">
        <v>16352.394236128999</v>
      </c>
      <c r="F16" s="19">
        <f t="shared" si="26"/>
        <v>2</v>
      </c>
      <c r="G16" s="15">
        <v>2.4273257153013501E-2</v>
      </c>
      <c r="H16" s="19">
        <f t="shared" si="26"/>
        <v>5</v>
      </c>
      <c r="J16" s="16" t="s">
        <v>2807</v>
      </c>
      <c r="K16" s="17">
        <v>2145.5370518480399</v>
      </c>
      <c r="L16" s="20">
        <f t="shared" ref="L16:P16" si="27">RANK(K16,K$4:K$20)</f>
        <v>3</v>
      </c>
      <c r="M16" s="18">
        <v>0.14827037105799401</v>
      </c>
      <c r="N16" s="20">
        <f t="shared" si="27"/>
        <v>4</v>
      </c>
      <c r="O16" s="17">
        <v>99547.159835953295</v>
      </c>
      <c r="P16" s="20">
        <f t="shared" si="27"/>
        <v>4</v>
      </c>
      <c r="Q16" s="18">
        <v>-2.78153195269434E-2</v>
      </c>
      <c r="R16" s="20">
        <f t="shared" si="3"/>
        <v>7</v>
      </c>
    </row>
    <row r="17" spans="1:18" ht="27" customHeight="1">
      <c r="A17" s="13">
        <v>51.470818370673598</v>
      </c>
      <c r="B17" s="19">
        <f t="shared" si="0"/>
        <v>16</v>
      </c>
      <c r="C17" s="15">
        <v>0.177778811478571</v>
      </c>
      <c r="D17" s="19">
        <f t="shared" ref="D17:H17" si="28">RANK(C17,C$4:C$20)</f>
        <v>5</v>
      </c>
      <c r="E17" s="13">
        <v>983.67298314842901</v>
      </c>
      <c r="F17" s="19">
        <f t="shared" si="28"/>
        <v>16</v>
      </c>
      <c r="G17" s="15">
        <v>-6.7527189732717305E-2</v>
      </c>
      <c r="H17" s="19">
        <f t="shared" si="28"/>
        <v>11</v>
      </c>
      <c r="J17" s="16" t="s">
        <v>2808</v>
      </c>
      <c r="K17" s="17">
        <v>303.85934182036101</v>
      </c>
      <c r="L17" s="20">
        <f t="shared" ref="L17:P17" si="29">RANK(K17,K$4:K$20)</f>
        <v>16</v>
      </c>
      <c r="M17" s="18">
        <v>0.17774400393688</v>
      </c>
      <c r="N17" s="20">
        <f t="shared" si="29"/>
        <v>2</v>
      </c>
      <c r="O17" s="17">
        <v>5841.4438358295001</v>
      </c>
      <c r="P17" s="20">
        <f t="shared" si="29"/>
        <v>16</v>
      </c>
      <c r="Q17" s="18">
        <v>-9.3066503326100905E-2</v>
      </c>
      <c r="R17" s="20">
        <f t="shared" si="3"/>
        <v>14</v>
      </c>
    </row>
    <row r="18" spans="1:18" ht="27" customHeight="1">
      <c r="A18" s="13">
        <v>142.24436921488501</v>
      </c>
      <c r="B18" s="19">
        <f t="shared" si="0"/>
        <v>12</v>
      </c>
      <c r="C18" s="15">
        <v>8.0254894383585698E-2</v>
      </c>
      <c r="D18" s="19">
        <f t="shared" ref="D18:H18" si="30">RANK(C18,C$4:C$20)</f>
        <v>10</v>
      </c>
      <c r="E18" s="13">
        <v>2347.0115379541699</v>
      </c>
      <c r="F18" s="19">
        <f t="shared" si="30"/>
        <v>15</v>
      </c>
      <c r="G18" s="15">
        <v>1.8967493313573901E-2</v>
      </c>
      <c r="H18" s="19">
        <f t="shared" si="30"/>
        <v>6</v>
      </c>
      <c r="J18" s="16" t="s">
        <v>2809</v>
      </c>
      <c r="K18" s="17">
        <v>865.978990103</v>
      </c>
      <c r="L18" s="20">
        <f t="shared" ref="L18:P18" si="31">RANK(K18,K$4:K$20)</f>
        <v>12</v>
      </c>
      <c r="M18" s="18">
        <v>-1.4860610562318599E-2</v>
      </c>
      <c r="N18" s="20">
        <f t="shared" si="31"/>
        <v>14</v>
      </c>
      <c r="O18" s="17">
        <v>13772.139719148299</v>
      </c>
      <c r="P18" s="20">
        <f t="shared" si="31"/>
        <v>15</v>
      </c>
      <c r="Q18" s="18">
        <v>-3.29596070383599E-2</v>
      </c>
      <c r="R18" s="20">
        <f t="shared" si="3"/>
        <v>8</v>
      </c>
    </row>
    <row r="19" spans="1:18" ht="27" customHeight="1">
      <c r="A19" s="13">
        <v>96.259022792809802</v>
      </c>
      <c r="B19" s="19">
        <f t="shared" si="0"/>
        <v>14</v>
      </c>
      <c r="C19" s="15">
        <v>4.79115468301443E-2</v>
      </c>
      <c r="D19" s="19">
        <f t="shared" ref="D19:H19" si="32">RANK(C19,C$4:C$20)</f>
        <v>11</v>
      </c>
      <c r="E19" s="13">
        <v>3033.26309145909</v>
      </c>
      <c r="F19" s="19">
        <f t="shared" si="32"/>
        <v>13</v>
      </c>
      <c r="G19" s="15">
        <v>4.7432504461296397E-2</v>
      </c>
      <c r="H19" s="19">
        <f t="shared" si="32"/>
        <v>4</v>
      </c>
      <c r="J19" s="16" t="s">
        <v>2810</v>
      </c>
      <c r="K19" s="17">
        <v>613.90822824719601</v>
      </c>
      <c r="L19" s="20">
        <f t="shared" ref="L19:P19" si="33">RANK(K19,K$4:K$20)</f>
        <v>13</v>
      </c>
      <c r="M19" s="18">
        <v>8.47682605064113E-2</v>
      </c>
      <c r="N19" s="20">
        <f t="shared" si="33"/>
        <v>8</v>
      </c>
      <c r="O19" s="17">
        <v>18636.477753811301</v>
      </c>
      <c r="P19" s="20">
        <f t="shared" si="33"/>
        <v>13</v>
      </c>
      <c r="Q19" s="18">
        <v>0.29144642634849099</v>
      </c>
      <c r="R19" s="20">
        <f t="shared" si="3"/>
        <v>1</v>
      </c>
    </row>
    <row r="20" spans="1:18" ht="27" customHeight="1">
      <c r="A20" s="13">
        <v>9.3714588900758002</v>
      </c>
      <c r="B20" s="19">
        <f t="shared" si="0"/>
        <v>17</v>
      </c>
      <c r="C20" s="15">
        <v>0.81997660176417397</v>
      </c>
      <c r="D20" s="19">
        <f t="shared" ref="D20:H20" si="34">RANK(C20,C$4:C$20)</f>
        <v>1</v>
      </c>
      <c r="E20" s="13">
        <v>670.26397335811396</v>
      </c>
      <c r="F20" s="19">
        <f t="shared" si="34"/>
        <v>17</v>
      </c>
      <c r="G20" s="15">
        <v>0.806399742063591</v>
      </c>
      <c r="H20" s="19">
        <f t="shared" si="34"/>
        <v>1</v>
      </c>
      <c r="J20" s="16" t="s">
        <v>2745</v>
      </c>
      <c r="K20" s="17">
        <v>59.276430417315098</v>
      </c>
      <c r="L20" s="20">
        <f t="shared" ref="L20:P20" si="35">RANK(K20,K$4:K$20)</f>
        <v>17</v>
      </c>
      <c r="M20" s="18">
        <v>-6.7705737008401004E-2</v>
      </c>
      <c r="N20" s="20">
        <f t="shared" si="35"/>
        <v>16</v>
      </c>
      <c r="O20" s="17">
        <v>2066.3996833022202</v>
      </c>
      <c r="P20" s="20">
        <f t="shared" si="35"/>
        <v>17</v>
      </c>
      <c r="Q20" s="18">
        <v>-2.6221135183713798E-3</v>
      </c>
      <c r="R20" s="20">
        <f t="shared" si="3"/>
        <v>5</v>
      </c>
    </row>
    <row r="21" spans="1:18" ht="27" customHeight="1"/>
  </sheetData>
  <mergeCells count="2">
    <mergeCell ref="A1:H1"/>
    <mergeCell ref="J1:R1"/>
  </mergeCells>
  <phoneticPr fontId="3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"/>
  <sheetViews>
    <sheetView tabSelected="1" workbookViewId="0">
      <selection sqref="A1:H7"/>
    </sheetView>
  </sheetViews>
  <sheetFormatPr defaultColWidth="8.88671875" defaultRowHeight="14.4"/>
  <cols>
    <col min="1" max="1" width="21.6640625" style="1" customWidth="1"/>
    <col min="2" max="2" width="10.88671875" style="1" customWidth="1"/>
    <col min="3" max="3" width="10.109375" style="1" customWidth="1"/>
    <col min="4" max="4" width="8.88671875" style="1"/>
    <col min="5" max="5" width="22.109375" style="1" customWidth="1"/>
    <col min="6" max="6" width="14.6640625" style="1" customWidth="1"/>
    <col min="7" max="7" width="11.33203125" style="1" customWidth="1"/>
    <col min="8" max="8" width="11" style="1" customWidth="1"/>
    <col min="9" max="16384" width="8.88671875" style="1"/>
  </cols>
  <sheetData>
    <row r="1" spans="1:8" ht="40.049999999999997" customHeight="1">
      <c r="A1" s="487" t="s">
        <v>2811</v>
      </c>
      <c r="B1" s="487"/>
      <c r="C1" s="487"/>
      <c r="D1" s="487"/>
      <c r="E1" s="487"/>
      <c r="F1" s="487"/>
      <c r="G1" s="487"/>
      <c r="H1" s="487"/>
    </row>
    <row r="2" spans="1:8" ht="36" customHeight="1">
      <c r="A2" s="2" t="s">
        <v>2812</v>
      </c>
      <c r="B2" s="3" t="s">
        <v>2813</v>
      </c>
      <c r="C2" s="2" t="s">
        <v>2519</v>
      </c>
      <c r="D2" s="2" t="s">
        <v>2814</v>
      </c>
      <c r="E2" s="4" t="s">
        <v>2815</v>
      </c>
      <c r="F2" s="3" t="s">
        <v>2816</v>
      </c>
      <c r="G2" s="2" t="s">
        <v>2519</v>
      </c>
      <c r="H2" s="2" t="s">
        <v>2817</v>
      </c>
    </row>
    <row r="3" spans="1:8" ht="30" customHeight="1">
      <c r="A3" s="5" t="s">
        <v>2818</v>
      </c>
      <c r="B3" s="6">
        <v>23496.169300000001</v>
      </c>
      <c r="C3" s="7">
        <v>7.7698136661149997E-2</v>
      </c>
      <c r="D3" s="7"/>
      <c r="E3" s="5" t="s">
        <v>2819</v>
      </c>
      <c r="F3" s="6">
        <v>917059.19929999998</v>
      </c>
      <c r="G3" s="7">
        <v>-2.9461774985939999E-2</v>
      </c>
      <c r="H3" s="8"/>
    </row>
    <row r="4" spans="1:8" ht="28.05" customHeight="1">
      <c r="A4" s="9" t="s">
        <v>2820</v>
      </c>
      <c r="B4" s="6">
        <v>9573.3392999999996</v>
      </c>
      <c r="C4" s="7">
        <v>-8.6900316712180001E-2</v>
      </c>
      <c r="D4" s="7">
        <f t="shared" ref="D4:D7" si="0">B4/B$3</f>
        <v>0.40744255702992399</v>
      </c>
      <c r="E4" s="9" t="s">
        <v>2820</v>
      </c>
      <c r="F4" s="6">
        <v>674142.92929999996</v>
      </c>
      <c r="G4" s="7">
        <v>-1.897823606554E-2</v>
      </c>
      <c r="H4" s="7">
        <f t="shared" ref="H4:H7" si="1">F4/F$3</f>
        <v>0.73511386158557701</v>
      </c>
    </row>
    <row r="5" spans="1:8" ht="33" customHeight="1">
      <c r="A5" s="9" t="s">
        <v>2821</v>
      </c>
      <c r="B5" s="6">
        <v>8727.43</v>
      </c>
      <c r="C5" s="7">
        <v>0.15070348068345299</v>
      </c>
      <c r="D5" s="7">
        <f t="shared" si="0"/>
        <v>0.37144054797051501</v>
      </c>
      <c r="E5" s="9" t="s">
        <v>2821</v>
      </c>
      <c r="F5" s="6">
        <v>172013.69</v>
      </c>
      <c r="G5" s="7">
        <v>-0.115515760588966</v>
      </c>
      <c r="H5" s="7">
        <f t="shared" si="1"/>
        <v>0.18757097702231201</v>
      </c>
    </row>
    <row r="6" spans="1:8" ht="30" customHeight="1">
      <c r="A6" s="9" t="s">
        <v>2822</v>
      </c>
      <c r="B6" s="6">
        <v>3131.95</v>
      </c>
      <c r="C6" s="7">
        <v>0.18683021842268799</v>
      </c>
      <c r="D6" s="7">
        <f t="shared" si="0"/>
        <v>0.133296196499572</v>
      </c>
      <c r="E6" s="9" t="s">
        <v>2822</v>
      </c>
      <c r="F6" s="6">
        <v>42740.38</v>
      </c>
      <c r="G6" s="7">
        <v>-4.5349941803495102E-2</v>
      </c>
      <c r="H6" s="7">
        <f t="shared" si="1"/>
        <v>4.6605911627759802E-2</v>
      </c>
    </row>
    <row r="7" spans="1:8" ht="36" customHeight="1">
      <c r="A7" s="9" t="s">
        <v>2823</v>
      </c>
      <c r="B7" s="6">
        <v>2063.4499999999998</v>
      </c>
      <c r="C7" s="7">
        <v>0.88547958223303003</v>
      </c>
      <c r="D7" s="7">
        <f t="shared" si="0"/>
        <v>8.7820698499989094E-2</v>
      </c>
      <c r="E7" s="9" t="s">
        <v>2823</v>
      </c>
      <c r="F7" s="6">
        <v>28162.2</v>
      </c>
      <c r="G7" s="7">
        <v>0.52531026481780996</v>
      </c>
      <c r="H7" s="7">
        <f t="shared" si="1"/>
        <v>3.07092497643516E-2</v>
      </c>
    </row>
  </sheetData>
  <mergeCells count="1">
    <mergeCell ref="A1:H1"/>
  </mergeCells>
  <phoneticPr fontId="3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公路旅客6月报</vt:lpstr>
      <vt:lpstr>运政车辆数</vt:lpstr>
      <vt:lpstr>公路旅客分市州明细</vt:lpstr>
      <vt:lpstr>中口径明细</vt:lpstr>
      <vt:lpstr>中口径排名</vt:lpstr>
      <vt:lpstr>中口径分析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玉洁 郑</cp:lastModifiedBy>
  <dcterms:created xsi:type="dcterms:W3CDTF">2026-08-03T00:39:00Z</dcterms:created>
  <dcterms:modified xsi:type="dcterms:W3CDTF">2026-08-25T03:21:41Z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94FE09412081423695720BC37FBC4538_13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